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1035" yWindow="435" windowWidth="14820" windowHeight="10890"/>
  </bookViews>
  <sheets>
    <sheet name="Blad1" sheetId="1" r:id="rId1"/>
    <sheet name="Blad3" sheetId="3" r:id="rId2"/>
    <sheet name="Formler Blad1" sheetId="4" r:id="rId3"/>
    <sheet name="Formler Blad3" sheetId="5" r:id="rId4"/>
  </sheets>
  <definedNames>
    <definedName name="_xlnm._FilterDatabase" localSheetId="1" hidden="1">Blad3!$A$10:$C$16</definedName>
    <definedName name="_xlnm._FilterDatabase" localSheetId="3" hidden="1">'Formler Blad3'!$A$10:$C$16</definedName>
    <definedName name="ckboxar" localSheetId="2">'Formler Blad1'!$O$8,'Formler Blad1'!$O$10,'Formler Blad1'!#REF!,'Formler Blad1'!#REF!,'Formler Blad1'!#REF!,'Formler Blad1'!#REF!,'Formler Blad1'!#REF!,'Formler Blad1'!#REF!,'Formler Blad1'!#REF!,'Formler Blad1'!#REF!,'Formler Blad1'!#REF!,'Formler Blad1'!#REF!</definedName>
    <definedName name="ckboxar" localSheetId="3">Blad1!$O$8,Blad1!$O$10,Blad1!#REF!,Blad1!#REF!,Blad1!#REF!,Blad1!#REF!,Blad1!#REF!,Blad1!#REF!,Blad1!#REF!,Blad1!#REF!,Blad1!#REF!,Blad1!#REF!</definedName>
    <definedName name="ckboxar">Blad1!$O$8,Blad1!$O$10,Blad1!#REF!,Blad1!#REF!,Blad1!#REF!,Blad1!#REF!,Blad1!#REF!,Blad1!#REF!,Blad1!#REF!,Blad1!#REF!,Blad1!#REF!,Blad1!#REF!</definedName>
    <definedName name="Personal" localSheetId="3">'Formler Blad3'!$C$47:$C$63</definedName>
    <definedName name="Personal">Blad3!$C$47:$C$63</definedName>
  </definedNames>
  <calcPr calcId="145621"/>
</workbook>
</file>

<file path=xl/calcChain.xml><?xml version="1.0" encoding="utf-8"?>
<calcChain xmlns="http://schemas.openxmlformats.org/spreadsheetml/2006/main">
  <c r="B5" i="5" l="1"/>
  <c r="B43" i="5" s="1"/>
  <c r="B2" i="5"/>
  <c r="B7" i="5" l="1"/>
  <c r="B20" i="5"/>
  <c r="B22" i="5"/>
  <c r="B28" i="5"/>
  <c r="B30" i="5"/>
  <c r="B36" i="5"/>
  <c r="B38" i="5"/>
  <c r="B40" i="5"/>
  <c r="B42" i="5"/>
  <c r="B1" i="5"/>
  <c r="B4" i="5"/>
  <c r="B6" i="5"/>
  <c r="B19" i="5"/>
  <c r="B21" i="5"/>
  <c r="B27" i="5"/>
  <c r="B35" i="5"/>
  <c r="B39" i="5"/>
  <c r="B41" i="5"/>
  <c r="B5" i="3"/>
  <c r="B4" i="1" s="1"/>
  <c r="B4" i="4" l="1"/>
  <c r="B4" i="3"/>
  <c r="F16" i="5"/>
  <c r="F15" i="5"/>
  <c r="F14" i="5"/>
  <c r="F13" i="5"/>
  <c r="F12" i="5"/>
  <c r="F11" i="5"/>
  <c r="F10" i="5"/>
  <c r="G16" i="5"/>
  <c r="G15" i="5"/>
  <c r="G14" i="5"/>
  <c r="G13" i="5"/>
  <c r="G12" i="5"/>
  <c r="G11" i="5"/>
  <c r="G10" i="5"/>
  <c r="B37" i="5"/>
  <c r="B25" i="5"/>
  <c r="B34" i="5"/>
  <c r="B33" i="5" s="1"/>
  <c r="B2" i="3"/>
  <c r="B31" i="5" l="1"/>
  <c r="B32" i="5" s="1"/>
  <c r="B29" i="5"/>
  <c r="B23" i="5"/>
  <c r="B26" i="5"/>
  <c r="B24" i="5"/>
  <c r="C10" i="5"/>
  <c r="D10" i="5" s="1"/>
  <c r="E10" i="5" s="1"/>
  <c r="B10" i="5"/>
  <c r="C12" i="5"/>
  <c r="D12" i="5" s="1"/>
  <c r="E12" i="5" s="1"/>
  <c r="B12" i="5"/>
  <c r="C14" i="5"/>
  <c r="D14" i="5" s="1"/>
  <c r="E14" i="5" s="1"/>
  <c r="B14" i="5"/>
  <c r="C16" i="5"/>
  <c r="D16" i="5" s="1"/>
  <c r="E16" i="5" s="1"/>
  <c r="B16" i="5"/>
  <c r="C11" i="5"/>
  <c r="D11" i="5" s="1"/>
  <c r="E11" i="5" s="1"/>
  <c r="B11" i="5"/>
  <c r="C13" i="5"/>
  <c r="D13" i="5" s="1"/>
  <c r="E13" i="5" s="1"/>
  <c r="B13" i="5"/>
  <c r="C15" i="5"/>
  <c r="D15" i="5" s="1"/>
  <c r="E15" i="5" s="1"/>
  <c r="B15" i="5"/>
  <c r="B19" i="3"/>
  <c r="B20" i="3"/>
  <c r="B35" i="3"/>
  <c r="B7" i="3"/>
  <c r="B8" i="4" s="1"/>
  <c r="B22" i="3"/>
  <c r="B28" i="3"/>
  <c r="B38" i="3"/>
  <c r="B1" i="3"/>
  <c r="B43" i="3"/>
  <c r="B42" i="3"/>
  <c r="B41" i="3"/>
  <c r="B40" i="3"/>
  <c r="B39" i="3"/>
  <c r="B36" i="3"/>
  <c r="B30" i="3"/>
  <c r="B27" i="3"/>
  <c r="B21" i="3"/>
  <c r="B6" i="1" l="1"/>
  <c r="B6" i="4"/>
  <c r="B37" i="3"/>
  <c r="B25" i="3"/>
  <c r="B34" i="3"/>
  <c r="B33" i="3" s="1"/>
  <c r="B31" i="3" l="1"/>
  <c r="B32" i="3" s="1"/>
  <c r="B23" i="3"/>
  <c r="B29" i="3"/>
  <c r="B26" i="3"/>
  <c r="B24" i="3"/>
  <c r="B8" i="1" l="1"/>
  <c r="B6" i="3"/>
  <c r="F10" i="3" l="1"/>
  <c r="G10" i="3" s="1"/>
  <c r="F12" i="3"/>
  <c r="G12" i="3" s="1"/>
  <c r="F16" i="3"/>
  <c r="G16" i="3" s="1"/>
  <c r="F11" i="3"/>
  <c r="G11" i="3" s="1"/>
  <c r="F13" i="3"/>
  <c r="G13" i="3" s="1"/>
  <c r="F15" i="3"/>
  <c r="G15" i="3" s="1"/>
  <c r="F14" i="3"/>
  <c r="G14" i="3" s="1"/>
  <c r="B15" i="3" l="1"/>
  <c r="B16" i="4" s="1"/>
  <c r="C15" i="3"/>
  <c r="C11" i="3"/>
  <c r="B14" i="3"/>
  <c r="B15" i="4" s="1"/>
  <c r="C14" i="3"/>
  <c r="B11" i="3"/>
  <c r="B12" i="4" s="1"/>
  <c r="C10" i="3"/>
  <c r="B16" i="3" l="1"/>
  <c r="B17" i="4" s="1"/>
  <c r="C16" i="3"/>
  <c r="B12" i="3"/>
  <c r="B13" i="4" s="1"/>
  <c r="C12" i="3"/>
  <c r="B13" i="3"/>
  <c r="B14" i="4" s="1"/>
  <c r="C13" i="3"/>
  <c r="D13" i="3" s="1"/>
  <c r="B10" i="3"/>
  <c r="B11" i="4" s="1"/>
  <c r="D15" i="3"/>
  <c r="D14" i="3"/>
  <c r="D12" i="3"/>
  <c r="D11" i="3"/>
  <c r="D10" i="3"/>
  <c r="D16" i="3" l="1"/>
  <c r="B11" i="1" l="1"/>
  <c r="E10" i="3"/>
  <c r="B12" i="1"/>
  <c r="E11" i="3"/>
  <c r="B15" i="1"/>
  <c r="E14" i="3"/>
  <c r="B14" i="1"/>
  <c r="E13" i="3"/>
  <c r="B16" i="1"/>
  <c r="E15" i="3"/>
  <c r="B17" i="1"/>
  <c r="E16" i="3"/>
  <c r="B13" i="1"/>
  <c r="E12" i="3"/>
  <c r="A20" i="4" l="1"/>
  <c r="A21" i="4" s="1"/>
  <c r="B20" i="4"/>
  <c r="C20" i="4" s="1"/>
  <c r="B20" i="1"/>
  <c r="C20" i="1" s="1"/>
  <c r="A20" i="1"/>
  <c r="A21" i="1" s="1"/>
  <c r="A22" i="4" l="1"/>
  <c r="B22" i="4" s="1"/>
  <c r="C22" i="4" s="1"/>
  <c r="B21" i="4"/>
  <c r="C21" i="4" s="1"/>
  <c r="B21" i="1"/>
  <c r="C21" i="1" s="1"/>
  <c r="A22" i="1"/>
  <c r="B22" i="1" s="1"/>
  <c r="C22" i="1" s="1"/>
</calcChain>
</file>

<file path=xl/sharedStrings.xml><?xml version="1.0" encoding="utf-8"?>
<sst xmlns="http://schemas.openxmlformats.org/spreadsheetml/2006/main" count="160" uniqueCount="72">
  <si>
    <t>Dag</t>
  </si>
  <si>
    <t>Vecka</t>
  </si>
  <si>
    <t>Må</t>
  </si>
  <si>
    <t>Ti</t>
  </si>
  <si>
    <t>On</t>
  </si>
  <si>
    <t>To</t>
  </si>
  <si>
    <t>Fr</t>
  </si>
  <si>
    <t>Lö</t>
  </si>
  <si>
    <t>Sö</t>
  </si>
  <si>
    <t>Datum</t>
  </si>
  <si>
    <t>Dagens Datum</t>
  </si>
  <si>
    <t>Vecko Nr</t>
  </si>
  <si>
    <t>Veckodag</t>
  </si>
  <si>
    <t>Midsommarafton</t>
  </si>
  <si>
    <t>Nyårsdagen</t>
  </si>
  <si>
    <t>Trettondedag jul</t>
  </si>
  <si>
    <t>Alla hjärtans dag</t>
  </si>
  <si>
    <t>Skärtorsdagen</t>
  </si>
  <si>
    <t>Långfredagen</t>
  </si>
  <si>
    <t>Påskdagen</t>
  </si>
  <si>
    <t>Annandag påsk</t>
  </si>
  <si>
    <t>Första maj</t>
  </si>
  <si>
    <t>Kristi Himmelsfärdsdag</t>
  </si>
  <si>
    <t>Annandag pingst</t>
  </si>
  <si>
    <t>Sveriges nationaldag</t>
  </si>
  <si>
    <t>Midsommardagen</t>
  </si>
  <si>
    <t>Halloween</t>
  </si>
  <si>
    <t>Alla helgons dag</t>
  </si>
  <si>
    <t>Fars dag</t>
  </si>
  <si>
    <t>Lucia</t>
  </si>
  <si>
    <t>Julafton</t>
  </si>
  <si>
    <t>Juldagen</t>
  </si>
  <si>
    <t>Annandag jul</t>
  </si>
  <si>
    <t>Nyårsafton</t>
  </si>
  <si>
    <t>Allmänna helgdagar</t>
  </si>
  <si>
    <t>&lt;-Egen Datum</t>
  </si>
  <si>
    <t>&lt;-Annan Vecka</t>
  </si>
  <si>
    <t>Valfri V.Nr</t>
  </si>
  <si>
    <t>Tony Nilsson</t>
  </si>
  <si>
    <t>toni</t>
  </si>
  <si>
    <t>Mors Dag</t>
  </si>
  <si>
    <t>Pingstdagen</t>
  </si>
  <si>
    <t>Sommartid</t>
  </si>
  <si>
    <t>Vintertid</t>
  </si>
  <si>
    <t>* Ruta B1 är bara för att kunna räkna ut Påskdagen</t>
  </si>
  <si>
    <t>* Ruta B2 visar datum för det veckonummer du skriver in på blad1</t>
  </si>
  <si>
    <t>Helgdagarna i Sverige</t>
  </si>
  <si>
    <t xml:space="preserve">* De med rörliga datum är baserade på andra T.ex Påskdagen måste vara med för </t>
  </si>
  <si>
    <t>* Sommartid, Vintertid, Morsdag och fars dag är baserad på hur söndagarna kommer i månaden</t>
  </si>
  <si>
    <t>Allmänna helgdagar i Veckan</t>
  </si>
  <si>
    <t>* Ange själv datum (ÅÅÅÅ-MM-DD) eller Veckonr i de gula rutorna, annars anges dagens datum automatiskt</t>
  </si>
  <si>
    <t xml:space="preserve">   att beräkning av bl.a skärtorsdag skall bli rätt</t>
  </si>
  <si>
    <t>Månad</t>
  </si>
  <si>
    <t>År</t>
  </si>
  <si>
    <t>* Ruta B5 baserars på om det står någon annan datum eller vecka inskriven annars visar den dagens datum</t>
  </si>
  <si>
    <t>* B6 Är vecko dagen</t>
  </si>
  <si>
    <t>* B7 Är Vecko nr, denna ändras om annat vecko nr anges på blad 1</t>
  </si>
  <si>
    <t>* B4 Årtal enskilt</t>
  </si>
  <si>
    <t>* B6 Månad Enskilt i text baserad på Blad3 B4</t>
  </si>
  <si>
    <t>* B8 visar veckonummret på den vecka man väljer eller vilken vecka som infaller den datum som skrivs in</t>
  </si>
  <si>
    <t>* A20-A22 Visar veckodagen helgen infaller på, Informationen hämtas från Blad3 E9-E15</t>
  </si>
  <si>
    <t>* B20-B22 Visar Datumen och baserar uträkningen via A15-A17 &amp; Blad3 E9-E15</t>
  </si>
  <si>
    <t>* C20-C22 Hämtar informationen från Blad3 C9-C15</t>
  </si>
  <si>
    <t>* B11-B17 Tar ut rätt datum för en vecka från listan på Blad3</t>
  </si>
  <si>
    <t>* B4 Anger månaden i nr</t>
  </si>
  <si>
    <t xml:space="preserve">* Rutorna A10-A16 anger bara veckodag </t>
  </si>
  <si>
    <t>* B10-B16 Tar ut dagen från G10-G16</t>
  </si>
  <si>
    <t>* C10-C16 listar de helgdagar som infaller på den dagens datum</t>
  </si>
  <si>
    <t>* D10-E16 används så rätt dag och datum listas på Blad1 till rätt helgdag</t>
  </si>
  <si>
    <t>* F10-F16 används för att räkna ut rätt datum till rätt dag baserad på veckodag</t>
  </si>
  <si>
    <t>* G10-G16 är själva datumen som räknas ut och sedan används</t>
  </si>
  <si>
    <t>* B19-C43 är datum och helgdagar på hela året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</si>
</sst>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11"/>
      <color indexed="8"/>
      <name val="Calibri"/>
      <family val="2"/>
      <scheme val="minor"/>
    </font>
    <font>
      <b/>
      <i/>
      <sz val="11"/>
      <color indexed="8"/>
      <name val="Calibri"/>
      <family val="2"/>
      <scheme val="minor"/>
    </font>
    <font>
      <sz val="11"/>
      <color theme="1"/>
      <name val="Marlett"/>
      <charset val="2"/>
    </font>
    <font>
      <sz val="10"/>
      <color theme="1"/>
      <name val="Arial Unicode MS"/>
      <family val="2"/>
    </font>
    <font>
      <sz val="11"/>
      <color rgb="FF00B050"/>
      <name val="Calibri"/>
      <family val="2"/>
      <scheme val="minor"/>
    </font>
    <font>
      <b/>
      <i/>
      <sz val="11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09">
    <xf numFmtId="0" fontId="0" fillId="0" borderId="0" xfId="0"/>
    <xf numFmtId="0" fontId="0" fillId="0" borderId="0" xfId="0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NumberFormat="1" applyAlignment="1">
      <alignment horizontal="center"/>
    </xf>
    <xf numFmtId="0" fontId="1" fillId="3" borderId="0" xfId="0" applyFont="1" applyFill="1"/>
    <xf numFmtId="14" fontId="0" fillId="0" borderId="0" xfId="0" applyNumberFormat="1" applyBorder="1"/>
    <xf numFmtId="0" fontId="0" fillId="0" borderId="0" xfId="0" applyFill="1" applyBorder="1"/>
    <xf numFmtId="0" fontId="0" fillId="0" borderId="0" xfId="0" applyBorder="1"/>
    <xf numFmtId="14" fontId="0" fillId="0" borderId="0" xfId="0" applyNumberFormat="1" applyFill="1"/>
    <xf numFmtId="14" fontId="0" fillId="0" borderId="0" xfId="0" applyNumberFormat="1"/>
    <xf numFmtId="0" fontId="0" fillId="0" borderId="0" xfId="0" applyAlignment="1">
      <alignment horizontal="left"/>
    </xf>
    <xf numFmtId="0" fontId="2" fillId="0" borderId="0" xfId="0" applyFont="1" applyFill="1" applyAlignment="1">
      <alignment horizontal="left"/>
    </xf>
    <xf numFmtId="0" fontId="2" fillId="0" borderId="0" xfId="0" applyFont="1" applyAlignment="1">
      <alignment horizontal="left"/>
    </xf>
    <xf numFmtId="0" fontId="0" fillId="4" borderId="8" xfId="0" applyFill="1" applyBorder="1" applyAlignment="1">
      <alignment horizontal="left"/>
    </xf>
    <xf numFmtId="0" fontId="0" fillId="4" borderId="5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7" xfId="0" applyFill="1" applyBorder="1" applyAlignment="1">
      <alignment horizontal="left"/>
    </xf>
    <xf numFmtId="0" fontId="0" fillId="4" borderId="0" xfId="0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0" fillId="4" borderId="9" xfId="0" applyFill="1" applyBorder="1" applyAlignment="1">
      <alignment horizontal="left"/>
    </xf>
    <xf numFmtId="0" fontId="0" fillId="4" borderId="6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14" fontId="0" fillId="0" borderId="0" xfId="0" applyNumberFormat="1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1" fontId="0" fillId="2" borderId="0" xfId="0" applyNumberForma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NumberFormat="1" applyFill="1" applyAlignment="1">
      <alignment horizontal="center"/>
    </xf>
    <xf numFmtId="0" fontId="0" fillId="0" borderId="0" xfId="0" applyNumberFormat="1"/>
    <xf numFmtId="0" fontId="0" fillId="0" borderId="0" xfId="0" applyNumberFormat="1" applyFill="1" applyBorder="1" applyAlignment="1">
      <alignment horizontal="center"/>
    </xf>
    <xf numFmtId="0" fontId="0" fillId="0" borderId="0" xfId="0" applyNumberFormat="1" applyFill="1" applyBorder="1"/>
    <xf numFmtId="14" fontId="0" fillId="0" borderId="0" xfId="0" applyNumberFormat="1" applyFill="1" applyBorder="1"/>
    <xf numFmtId="0" fontId="0" fillId="0" borderId="0" xfId="0" applyFill="1" applyProtection="1"/>
    <xf numFmtId="0" fontId="0" fillId="0" borderId="0" xfId="0" applyFill="1" applyProtection="1">
      <protection locked="0"/>
    </xf>
    <xf numFmtId="0" fontId="3" fillId="0" borderId="0" xfId="0" applyFont="1" applyFill="1" applyAlignment="1" applyProtection="1">
      <alignment horizontal="left" vertical="center"/>
      <protection locked="0"/>
    </xf>
    <xf numFmtId="0" fontId="0" fillId="0" borderId="0" xfId="0" applyFont="1" applyFill="1" applyAlignment="1">
      <alignment vertical="center"/>
    </xf>
    <xf numFmtId="49" fontId="0" fillId="0" borderId="0" xfId="0" applyNumberFormat="1" applyAlignment="1">
      <alignment horizontal="right"/>
    </xf>
    <xf numFmtId="14" fontId="0" fillId="0" borderId="0" xfId="0" applyNumberFormat="1" applyBorder="1" applyAlignment="1">
      <alignment horizontal="left"/>
    </xf>
    <xf numFmtId="0" fontId="0" fillId="0" borderId="0" xfId="0" applyAlignment="1"/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right"/>
    </xf>
    <xf numFmtId="0" fontId="0" fillId="0" borderId="0" xfId="0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8" fillId="0" borderId="0" xfId="0" applyFont="1" applyAlignment="1">
      <alignment vertical="center"/>
    </xf>
    <xf numFmtId="0" fontId="1" fillId="0" borderId="0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Protection="1"/>
    <xf numFmtId="0" fontId="6" fillId="0" borderId="0" xfId="0" applyNumberFormat="1" applyFont="1" applyFill="1" applyBorder="1" applyProtection="1"/>
    <xf numFmtId="0" fontId="6" fillId="0" borderId="0" xfId="0" applyFont="1" applyFill="1" applyBorder="1" applyAlignment="1" applyProtection="1"/>
    <xf numFmtId="0" fontId="1" fillId="0" borderId="0" xfId="0" applyFont="1" applyFill="1" applyBorder="1" applyAlignment="1" applyProtection="1"/>
    <xf numFmtId="0" fontId="1" fillId="0" borderId="0" xfId="0" applyFont="1" applyFill="1" applyBorder="1" applyAlignment="1" applyProtection="1">
      <alignment horizontal="center"/>
    </xf>
    <xf numFmtId="0" fontId="7" fillId="0" borderId="0" xfId="0" applyFont="1" applyFill="1" applyBorder="1" applyProtection="1">
      <protection locked="0"/>
    </xf>
    <xf numFmtId="0" fontId="1" fillId="0" borderId="0" xfId="0" applyFont="1" applyFill="1" applyBorder="1" applyAlignment="1" applyProtection="1">
      <alignment vertical="center"/>
    </xf>
    <xf numFmtId="49" fontId="1" fillId="0" borderId="0" xfId="0" applyNumberFormat="1" applyFont="1" applyFill="1" applyBorder="1" applyProtection="1"/>
    <xf numFmtId="0" fontId="1" fillId="0" borderId="0" xfId="0" applyFont="1" applyFill="1" applyBorder="1" applyProtection="1"/>
    <xf numFmtId="0" fontId="0" fillId="0" borderId="0" xfId="0" applyNumberFormat="1" applyFill="1" applyBorder="1" applyAlignment="1" applyProtection="1">
      <alignment horizontal="center"/>
      <protection locked="0"/>
    </xf>
    <xf numFmtId="0" fontId="0" fillId="0" borderId="0" xfId="0" applyFill="1" applyBorder="1" applyProtection="1"/>
    <xf numFmtId="0" fontId="0" fillId="0" borderId="0" xfId="0" applyFill="1" applyBorder="1" applyProtection="1">
      <protection locked="0"/>
    </xf>
    <xf numFmtId="0" fontId="0" fillId="0" borderId="0" xfId="0" applyFill="1" applyBorder="1" applyAlignment="1" applyProtection="1">
      <protection locked="0"/>
    </xf>
    <xf numFmtId="0" fontId="4" fillId="0" borderId="10" xfId="0" applyFont="1" applyFill="1" applyBorder="1" applyAlignment="1" applyProtection="1">
      <alignment horizontal="center"/>
    </xf>
    <xf numFmtId="0" fontId="5" fillId="0" borderId="3" xfId="0" applyFont="1" applyFill="1" applyBorder="1" applyAlignment="1" applyProtection="1">
      <alignment horizontal="center"/>
    </xf>
    <xf numFmtId="0" fontId="1" fillId="0" borderId="10" xfId="0" applyFont="1" applyFill="1" applyBorder="1" applyAlignment="1" applyProtection="1"/>
    <xf numFmtId="1" fontId="0" fillId="0" borderId="10" xfId="0" applyNumberFormat="1" applyFill="1" applyBorder="1" applyAlignment="1" applyProtection="1">
      <alignment horizontal="center"/>
    </xf>
    <xf numFmtId="14" fontId="0" fillId="0" borderId="0" xfId="0" applyNumberFormat="1" applyFill="1" applyBorder="1" applyAlignment="1">
      <alignment horizontal="center"/>
    </xf>
    <xf numFmtId="14" fontId="0" fillId="0" borderId="10" xfId="0" applyNumberFormat="1" applyBorder="1"/>
    <xf numFmtId="0" fontId="3" fillId="5" borderId="5" xfId="0" applyFont="1" applyFill="1" applyBorder="1" applyProtection="1">
      <protection locked="0"/>
    </xf>
    <xf numFmtId="0" fontId="1" fillId="0" borderId="0" xfId="0" applyFont="1" applyFill="1" applyBorder="1" applyAlignment="1"/>
    <xf numFmtId="0" fontId="1" fillId="0" borderId="0" xfId="0" applyFont="1" applyAlignment="1">
      <alignment horizontal="left"/>
    </xf>
    <xf numFmtId="0" fontId="10" fillId="0" borderId="0" xfId="0" applyFont="1" applyFill="1" applyBorder="1"/>
    <xf numFmtId="0" fontId="10" fillId="0" borderId="0" xfId="0" applyFont="1"/>
    <xf numFmtId="0" fontId="10" fillId="0" borderId="0" xfId="0" applyFont="1" applyBorder="1"/>
    <xf numFmtId="1" fontId="10" fillId="0" borderId="0" xfId="0" applyNumberFormat="1" applyFont="1" applyBorder="1"/>
    <xf numFmtId="0" fontId="10" fillId="0" borderId="0" xfId="0" applyFont="1" applyFill="1"/>
    <xf numFmtId="0" fontId="4" fillId="0" borderId="0" xfId="0" applyFont="1" applyFill="1" applyBorder="1" applyAlignment="1" applyProtection="1"/>
    <xf numFmtId="0" fontId="6" fillId="0" borderId="0" xfId="0" applyFont="1" applyFill="1" applyBorder="1" applyAlignment="1" applyProtection="1">
      <alignment horizontal="left"/>
    </xf>
    <xf numFmtId="1" fontId="0" fillId="0" borderId="1" xfId="0" applyNumberFormat="1" applyFill="1" applyBorder="1" applyAlignment="1" applyProtection="1">
      <alignment horizontal="center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Protection="1">
      <protection locked="0"/>
    </xf>
    <xf numFmtId="0" fontId="10" fillId="0" borderId="0" xfId="0" applyFont="1" applyFill="1" applyProtection="1"/>
    <xf numFmtId="0" fontId="10" fillId="0" borderId="0" xfId="0" applyFont="1" applyFill="1" applyBorder="1" applyAlignment="1" applyProtection="1"/>
    <xf numFmtId="0" fontId="9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Alignment="1" applyProtection="1">
      <alignment horizontal="right"/>
    </xf>
    <xf numFmtId="0" fontId="1" fillId="0" borderId="8" xfId="0" applyFont="1" applyFill="1" applyBorder="1" applyAlignment="1" applyProtection="1">
      <alignment horizontal="right"/>
    </xf>
    <xf numFmtId="0" fontId="1" fillId="0" borderId="10" xfId="0" applyFont="1" applyFill="1" applyBorder="1" applyAlignment="1" applyProtection="1">
      <alignment horizontal="right"/>
    </xf>
    <xf numFmtId="0" fontId="1" fillId="0" borderId="12" xfId="0" applyFont="1" applyFill="1" applyBorder="1" applyAlignment="1" applyProtection="1">
      <alignment horizontal="right"/>
    </xf>
    <xf numFmtId="0" fontId="4" fillId="0" borderId="10" xfId="0" applyFont="1" applyFill="1" applyBorder="1" applyAlignment="1" applyProtection="1">
      <alignment horizontal="right"/>
    </xf>
    <xf numFmtId="0" fontId="0" fillId="0" borderId="0" xfId="0" applyFill="1" applyAlignment="1" applyProtection="1">
      <alignment horizontal="right"/>
    </xf>
    <xf numFmtId="0" fontId="0" fillId="0" borderId="0" xfId="0" applyAlignment="1">
      <alignment horizontal="right"/>
    </xf>
    <xf numFmtId="0" fontId="3" fillId="0" borderId="10" xfId="0" applyNumberFormat="1" applyFont="1" applyFill="1" applyBorder="1" applyAlignment="1" applyProtection="1">
      <alignment horizontal="center"/>
      <protection locked="0"/>
    </xf>
    <xf numFmtId="0" fontId="3" fillId="0" borderId="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Fill="1" applyBorder="1" applyAlignment="1" applyProtection="1">
      <alignment horizontal="right"/>
    </xf>
    <xf numFmtId="0" fontId="5" fillId="0" borderId="10" xfId="0" applyFont="1" applyFill="1" applyBorder="1" applyAlignment="1" applyProtection="1">
      <alignment horizontal="center"/>
    </xf>
    <xf numFmtId="0" fontId="4" fillId="0" borderId="11" xfId="0" applyFont="1" applyFill="1" applyBorder="1" applyAlignment="1" applyProtection="1">
      <alignment horizontal="center"/>
    </xf>
    <xf numFmtId="0" fontId="4" fillId="0" borderId="1" xfId="0" applyFont="1" applyFill="1" applyBorder="1" applyAlignment="1" applyProtection="1">
      <alignment horizontal="center"/>
    </xf>
    <xf numFmtId="0" fontId="4" fillId="0" borderId="2" xfId="0" applyFont="1" applyFill="1" applyBorder="1" applyAlignment="1" applyProtection="1">
      <alignment horizontal="center"/>
    </xf>
    <xf numFmtId="0" fontId="6" fillId="0" borderId="5" xfId="0" applyFont="1" applyFill="1" applyBorder="1" applyAlignment="1" applyProtection="1">
      <alignment horizontal="center"/>
    </xf>
    <xf numFmtId="0" fontId="6" fillId="0" borderId="5" xfId="0" applyFont="1" applyFill="1" applyBorder="1" applyAlignment="1" applyProtection="1">
      <alignment horizontal="left"/>
    </xf>
    <xf numFmtId="14" fontId="3" fillId="5" borderId="5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Fill="1" applyBorder="1" applyAlignment="1" applyProtection="1">
      <alignment horizontal="center"/>
    </xf>
    <xf numFmtId="0" fontId="1" fillId="0" borderId="1" xfId="0" applyFont="1" applyFill="1" applyBorder="1" applyAlignment="1" applyProtection="1">
      <alignment horizontal="center"/>
    </xf>
    <xf numFmtId="0" fontId="1" fillId="0" borderId="2" xfId="0" applyFont="1" applyFill="1" applyBorder="1" applyAlignment="1" applyProtection="1">
      <alignment horizontal="center"/>
    </xf>
    <xf numFmtId="0" fontId="3" fillId="0" borderId="11" xfId="0" applyNumberFormat="1" applyFont="1" applyFill="1" applyBorder="1" applyAlignment="1" applyProtection="1">
      <alignment horizontal="center"/>
      <protection locked="0"/>
    </xf>
    <xf numFmtId="0" fontId="3" fillId="0" borderId="2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"/>
  <dimension ref="A1:V23"/>
  <sheetViews>
    <sheetView tabSelected="1" zoomScaleNormal="100" workbookViewId="0">
      <selection activeCell="B1" sqref="B1:C1"/>
    </sheetView>
  </sheetViews>
  <sheetFormatPr defaultRowHeight="15" x14ac:dyDescent="0.25"/>
  <cols>
    <col min="1" max="1" width="8.7109375" style="92" customWidth="1"/>
    <col min="2" max="4" width="7.85546875" customWidth="1"/>
    <col min="5" max="5" width="6.28515625" customWidth="1"/>
    <col min="6" max="7" width="8.7109375" customWidth="1"/>
    <col min="8" max="21" width="9.140625" customWidth="1"/>
  </cols>
  <sheetData>
    <row r="1" spans="1:22" x14ac:dyDescent="0.25">
      <c r="A1" s="86"/>
      <c r="B1" s="102"/>
      <c r="C1" s="102"/>
      <c r="D1" s="100" t="s">
        <v>35</v>
      </c>
      <c r="E1" s="100"/>
      <c r="F1" s="70"/>
      <c r="G1" s="101" t="s">
        <v>36</v>
      </c>
      <c r="H1" s="101"/>
      <c r="I1" s="49"/>
      <c r="J1" s="83" t="s">
        <v>50</v>
      </c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</row>
    <row r="2" spans="1:22" x14ac:dyDescent="0.25">
      <c r="A2" s="86"/>
      <c r="B2" s="81"/>
      <c r="C2" s="81"/>
      <c r="D2" s="50"/>
      <c r="E2" s="50"/>
      <c r="F2" s="82"/>
      <c r="G2" s="79"/>
      <c r="H2" s="79"/>
      <c r="I2" s="49"/>
      <c r="J2" s="83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</row>
    <row r="3" spans="1:22" x14ac:dyDescent="0.25">
      <c r="A3" s="86"/>
      <c r="B3" s="81"/>
      <c r="C3" s="81"/>
      <c r="D3" s="50"/>
      <c r="E3" s="50"/>
      <c r="F3" s="82"/>
      <c r="G3" s="79"/>
      <c r="H3" s="79"/>
      <c r="I3" s="49"/>
      <c r="J3" s="83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</row>
    <row r="4" spans="1:22" x14ac:dyDescent="0.25">
      <c r="A4" s="88" t="s">
        <v>53</v>
      </c>
      <c r="B4" s="93">
        <f ca="1">IF(B1=0,YEAR(Blad3!B5),YEAR(Blad3!B5))</f>
        <v>2012</v>
      </c>
      <c r="C4" s="81"/>
      <c r="D4" s="50"/>
      <c r="E4" s="50"/>
      <c r="F4" s="82"/>
      <c r="G4" s="79"/>
      <c r="H4" s="79"/>
      <c r="I4" s="49"/>
      <c r="J4" s="83" t="s">
        <v>57</v>
      </c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</row>
    <row r="5" spans="1:22" x14ac:dyDescent="0.25">
      <c r="A5" s="95"/>
      <c r="B5" s="94"/>
      <c r="C5" s="81"/>
      <c r="D5" s="50"/>
      <c r="E5" s="50"/>
      <c r="F5" s="82"/>
      <c r="G5" s="79"/>
      <c r="H5" s="79"/>
      <c r="I5" s="49"/>
      <c r="J5" s="83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</row>
    <row r="6" spans="1:22" x14ac:dyDescent="0.25">
      <c r="A6" s="88" t="s">
        <v>52</v>
      </c>
      <c r="B6" s="106" t="str">
        <f ca="1">IF(Blad3!B4=1,"Januari",IF(Blad3!B4=2,"Februari",IF(Blad3!B4=3,"Mars",IF(Blad3!B4=4,"April",IF(Blad3!B4=5,"Maj",IF(Blad3!B4=6,"Juni",IF(Blad3!B4=7,"Juli",IF(Blad3!B4=8,"Augusti",IF(Blad3!B4=9,"September",IF(Blad3!B4=10,"Oktober",IF(Blad3!B4=11,"November",IF(Blad3!B4=12,"December",""))))))))))))</f>
        <v>September</v>
      </c>
      <c r="C6" s="107"/>
      <c r="D6" s="50"/>
      <c r="E6" s="50"/>
      <c r="F6" s="82"/>
      <c r="G6" s="79"/>
      <c r="H6" s="79"/>
      <c r="I6" s="49"/>
      <c r="J6" s="83" t="s">
        <v>58</v>
      </c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</row>
    <row r="7" spans="1:22" x14ac:dyDescent="0.25">
      <c r="A7" s="87"/>
      <c r="B7" s="94"/>
      <c r="C7" s="94"/>
      <c r="D7" s="50"/>
      <c r="E7" s="50"/>
      <c r="F7" s="82"/>
      <c r="G7" s="79"/>
      <c r="H7" s="79"/>
      <c r="I7" s="49"/>
      <c r="J7" s="83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</row>
    <row r="8" spans="1:22" ht="15" customHeight="1" x14ac:dyDescent="0.25">
      <c r="A8" s="87" t="s">
        <v>1</v>
      </c>
      <c r="B8" s="96">
        <f ca="1">Blad3!B7</f>
        <v>38</v>
      </c>
      <c r="C8" s="50"/>
      <c r="D8" s="51"/>
      <c r="E8" s="51"/>
      <c r="F8" s="51"/>
      <c r="G8" s="52"/>
      <c r="H8" s="51"/>
      <c r="I8" s="53"/>
      <c r="J8" s="84" t="s">
        <v>59</v>
      </c>
      <c r="K8" s="54"/>
      <c r="L8" s="55"/>
      <c r="M8" s="54"/>
      <c r="N8" s="54"/>
      <c r="O8" s="56"/>
      <c r="P8" s="57"/>
      <c r="Q8" s="57"/>
      <c r="R8" s="57"/>
      <c r="S8" s="57"/>
      <c r="T8" s="57"/>
      <c r="U8" s="57"/>
      <c r="V8" s="8"/>
    </row>
    <row r="9" spans="1:22" ht="15" customHeight="1" x14ac:dyDescent="0.25">
      <c r="A9" s="87"/>
      <c r="B9" s="65"/>
      <c r="C9" s="50"/>
      <c r="D9" s="51"/>
      <c r="E9" s="51"/>
      <c r="F9" s="51"/>
      <c r="G9" s="52"/>
      <c r="H9" s="51"/>
      <c r="I9" s="53"/>
      <c r="J9" s="84"/>
      <c r="K9" s="54"/>
      <c r="L9" s="55"/>
      <c r="M9" s="54"/>
      <c r="N9" s="54"/>
      <c r="O9" s="56"/>
      <c r="P9" s="57"/>
      <c r="Q9" s="57"/>
      <c r="R9" s="57"/>
      <c r="S9" s="57"/>
      <c r="T9" s="57"/>
      <c r="U9" s="57"/>
      <c r="V9" s="8"/>
    </row>
    <row r="10" spans="1:22" ht="15" customHeight="1" x14ac:dyDescent="0.25">
      <c r="A10" s="88" t="s">
        <v>0</v>
      </c>
      <c r="B10" s="66" t="s">
        <v>9</v>
      </c>
      <c r="C10" s="55"/>
      <c r="D10" s="54"/>
      <c r="E10" s="54"/>
      <c r="F10" s="58"/>
      <c r="G10" s="54"/>
      <c r="H10" s="54"/>
      <c r="I10" s="55"/>
      <c r="J10" s="84" t="s">
        <v>63</v>
      </c>
      <c r="K10" s="54"/>
      <c r="L10" s="54"/>
      <c r="M10" s="54"/>
      <c r="N10" s="54"/>
      <c r="O10" s="56"/>
      <c r="P10" s="54"/>
      <c r="Q10" s="54"/>
      <c r="R10" s="54"/>
      <c r="S10" s="54"/>
      <c r="T10" s="55"/>
      <c r="U10" s="59"/>
      <c r="V10" s="8"/>
    </row>
    <row r="11" spans="1:22" ht="15" customHeight="1" x14ac:dyDescent="0.25">
      <c r="A11" s="88" t="s">
        <v>2</v>
      </c>
      <c r="B11" s="67">
        <f ca="1">Blad3!B10</f>
        <v>17</v>
      </c>
      <c r="C11" s="60"/>
      <c r="D11" s="60"/>
      <c r="E11" s="60"/>
      <c r="F11" s="60"/>
      <c r="G11" s="60"/>
      <c r="H11" s="60"/>
      <c r="I11" s="60"/>
      <c r="J11" s="85"/>
      <c r="K11" s="60"/>
      <c r="L11" s="61"/>
      <c r="M11" s="62"/>
      <c r="N11" s="62"/>
      <c r="O11" s="62"/>
      <c r="P11" s="63"/>
      <c r="Q11" s="63"/>
      <c r="R11" s="63"/>
      <c r="S11" s="63"/>
      <c r="T11" s="62"/>
      <c r="U11" s="60"/>
      <c r="V11" s="8"/>
    </row>
    <row r="12" spans="1:22" ht="15" customHeight="1" x14ac:dyDescent="0.25">
      <c r="A12" s="88" t="s">
        <v>3</v>
      </c>
      <c r="B12" s="67">
        <f ca="1">Blad3!B11</f>
        <v>18</v>
      </c>
      <c r="C12" s="60"/>
      <c r="D12" s="60"/>
      <c r="E12" s="60"/>
      <c r="F12" s="60"/>
      <c r="G12" s="60"/>
      <c r="H12" s="60"/>
      <c r="I12" s="60"/>
      <c r="J12" s="85"/>
      <c r="K12" s="60"/>
      <c r="L12" s="61"/>
      <c r="M12" s="62"/>
      <c r="N12" s="62"/>
      <c r="O12" s="62"/>
      <c r="P12" s="63"/>
      <c r="Q12" s="63"/>
      <c r="R12" s="63"/>
      <c r="S12" s="63"/>
      <c r="T12" s="62"/>
      <c r="U12" s="60"/>
      <c r="V12" s="8"/>
    </row>
    <row r="13" spans="1:22" ht="15" customHeight="1" x14ac:dyDescent="0.25">
      <c r="A13" s="88" t="s">
        <v>4</v>
      </c>
      <c r="B13" s="67">
        <f ca="1">Blad3!B12</f>
        <v>19</v>
      </c>
      <c r="C13" s="60"/>
      <c r="D13" s="60"/>
      <c r="E13" s="60"/>
      <c r="F13" s="60"/>
      <c r="G13" s="60"/>
      <c r="H13" s="60"/>
      <c r="I13" s="60"/>
      <c r="J13" s="85"/>
      <c r="K13" s="60"/>
      <c r="L13" s="61"/>
      <c r="M13" s="62"/>
      <c r="N13" s="62"/>
      <c r="O13" s="62"/>
      <c r="P13" s="63"/>
      <c r="Q13" s="63"/>
      <c r="R13" s="63"/>
      <c r="S13" s="63"/>
      <c r="T13" s="62"/>
      <c r="U13" s="60"/>
      <c r="V13" s="8"/>
    </row>
    <row r="14" spans="1:22" ht="15" customHeight="1" x14ac:dyDescent="0.25">
      <c r="A14" s="88" t="s">
        <v>5</v>
      </c>
      <c r="B14" s="67">
        <f ca="1">Blad3!B13</f>
        <v>20</v>
      </c>
      <c r="C14" s="60"/>
      <c r="D14" s="60"/>
      <c r="E14" s="60"/>
      <c r="F14" s="60"/>
      <c r="G14" s="60"/>
      <c r="H14" s="60"/>
      <c r="I14" s="60"/>
      <c r="J14" s="85"/>
      <c r="K14" s="60"/>
      <c r="L14" s="61"/>
      <c r="M14" s="62"/>
      <c r="N14" s="62"/>
      <c r="O14" s="62"/>
      <c r="P14" s="63"/>
      <c r="Q14" s="63"/>
      <c r="R14" s="63"/>
      <c r="S14" s="63"/>
      <c r="T14" s="62"/>
      <c r="U14" s="60"/>
      <c r="V14" s="8"/>
    </row>
    <row r="15" spans="1:22" ht="15" customHeight="1" x14ac:dyDescent="0.25">
      <c r="A15" s="88" t="s">
        <v>6</v>
      </c>
      <c r="B15" s="67">
        <f ca="1">Blad3!B14</f>
        <v>21</v>
      </c>
      <c r="C15" s="60"/>
      <c r="D15" s="60"/>
      <c r="E15" s="60"/>
      <c r="F15" s="60"/>
      <c r="G15" s="60"/>
      <c r="H15" s="60"/>
      <c r="I15" s="60"/>
      <c r="J15" s="85"/>
      <c r="K15" s="60"/>
      <c r="L15" s="61"/>
      <c r="M15" s="62"/>
      <c r="N15" s="62"/>
      <c r="O15" s="62"/>
      <c r="P15" s="63"/>
      <c r="Q15" s="63"/>
      <c r="R15" s="63"/>
      <c r="S15" s="63"/>
      <c r="T15" s="62"/>
      <c r="U15" s="60"/>
      <c r="V15" s="8"/>
    </row>
    <row r="16" spans="1:22" ht="15" customHeight="1" x14ac:dyDescent="0.25">
      <c r="A16" s="88" t="s">
        <v>7</v>
      </c>
      <c r="B16" s="67">
        <f ca="1">Blad3!B15</f>
        <v>22</v>
      </c>
      <c r="C16" s="60"/>
      <c r="D16" s="60"/>
      <c r="E16" s="60"/>
      <c r="F16" s="60"/>
      <c r="G16" s="60"/>
      <c r="H16" s="60"/>
      <c r="I16" s="60"/>
      <c r="J16" s="85"/>
      <c r="K16" s="60"/>
      <c r="L16" s="61"/>
      <c r="M16" s="62"/>
      <c r="N16" s="62"/>
      <c r="O16" s="62"/>
      <c r="P16" s="63"/>
      <c r="Q16" s="63"/>
      <c r="R16" s="63"/>
      <c r="S16" s="63"/>
      <c r="T16" s="62"/>
      <c r="U16" s="60"/>
      <c r="V16" s="8"/>
    </row>
    <row r="17" spans="1:22" ht="15" customHeight="1" x14ac:dyDescent="0.25">
      <c r="A17" s="89" t="s">
        <v>8</v>
      </c>
      <c r="B17" s="67">
        <f ca="1">Blad3!B16</f>
        <v>23</v>
      </c>
      <c r="C17" s="60"/>
      <c r="D17" s="60"/>
      <c r="E17" s="60"/>
      <c r="F17" s="60"/>
      <c r="G17" s="60"/>
      <c r="H17" s="60"/>
      <c r="I17" s="60"/>
      <c r="J17" s="85"/>
      <c r="K17" s="60"/>
      <c r="L17" s="61"/>
      <c r="M17" s="62"/>
      <c r="N17" s="62"/>
      <c r="O17" s="62"/>
      <c r="P17" s="63"/>
      <c r="Q17" s="63"/>
      <c r="R17" s="63"/>
      <c r="S17" s="63"/>
      <c r="T17" s="62"/>
      <c r="U17" s="60"/>
      <c r="V17" s="8"/>
    </row>
    <row r="18" spans="1:22" ht="15" customHeight="1" x14ac:dyDescent="0.25">
      <c r="A18" s="87"/>
      <c r="B18" s="80"/>
      <c r="C18" s="60"/>
      <c r="D18" s="60"/>
      <c r="E18" s="60"/>
      <c r="F18" s="60"/>
      <c r="G18" s="60"/>
      <c r="H18" s="60"/>
      <c r="I18" s="60"/>
      <c r="J18" s="85"/>
      <c r="K18" s="60"/>
      <c r="L18" s="61"/>
      <c r="M18" s="62"/>
      <c r="N18" s="62"/>
      <c r="O18" s="62"/>
      <c r="P18" s="63"/>
      <c r="Q18" s="63"/>
      <c r="R18" s="63"/>
      <c r="S18" s="63"/>
      <c r="T18" s="62"/>
      <c r="U18" s="60"/>
      <c r="V18" s="8"/>
    </row>
    <row r="19" spans="1:22" ht="15" customHeight="1" x14ac:dyDescent="0.25">
      <c r="A19" s="103" t="s">
        <v>49</v>
      </c>
      <c r="B19" s="104"/>
      <c r="C19" s="104"/>
      <c r="D19" s="104"/>
      <c r="E19" s="105"/>
      <c r="F19" s="54"/>
      <c r="G19" s="54"/>
      <c r="H19" s="54"/>
      <c r="I19" s="54"/>
      <c r="J19" s="84"/>
      <c r="K19" s="54"/>
      <c r="L19" s="54"/>
      <c r="M19" s="54"/>
      <c r="N19" s="36"/>
      <c r="O19" s="36"/>
      <c r="P19" s="36"/>
      <c r="Q19" s="36"/>
      <c r="R19" s="36"/>
      <c r="S19" s="36"/>
      <c r="T19" s="36"/>
      <c r="U19" s="36"/>
    </row>
    <row r="20" spans="1:22" ht="15" customHeight="1" x14ac:dyDescent="0.25">
      <c r="A20" s="90" t="str">
        <f ca="1">IF(Blad3!$E$10="1","Må",IF(Blad3!$E$11="2","Ti",IF(Blad3!$E$12="3","On",IF(Blad3!$E$13="4","To",IF(Blad3!$E$14="5","Fr",IF(Blad3!$E$15="6","Lö",IF(Blad3!$E$16="7","Sö","")))))))</f>
        <v/>
      </c>
      <c r="B20" s="64" t="str">
        <f ca="1">IF(Blad3!$E$10="1",$B$11,IF(Blad3!$E$11="2",$B$12,IF(Blad3!$E$12="3",$B$13,IF(Blad3!$E$13="4",$B$14,IF(Blad3!$E$14="5",$B$15,IF(Blad3!$E$15="6",$B$16,IF(Blad3!$E$16="7",$B$17,"")))))))</f>
        <v/>
      </c>
      <c r="C20" s="97" t="str">
        <f ca="1">IF($B20&lt;1,"",IFERROR(VLOOKUP($B20,Blad3!$B$10:$C$16,2,FALSE),""))</f>
        <v/>
      </c>
      <c r="D20" s="98"/>
      <c r="E20" s="99"/>
      <c r="F20" s="78"/>
      <c r="G20" s="78"/>
      <c r="H20" s="78"/>
      <c r="I20" s="78"/>
      <c r="J20" s="84" t="s">
        <v>60</v>
      </c>
      <c r="K20" s="78"/>
      <c r="L20" s="78"/>
      <c r="M20" s="78"/>
      <c r="N20" s="36"/>
      <c r="O20" s="36"/>
      <c r="P20" s="36"/>
      <c r="Q20" s="36"/>
      <c r="R20" s="36"/>
      <c r="S20" s="36"/>
      <c r="T20" s="36"/>
      <c r="U20" s="36"/>
    </row>
    <row r="21" spans="1:22" ht="15" customHeight="1" x14ac:dyDescent="0.25">
      <c r="A21" s="90" t="str">
        <f ca="1">IF($A20="Må",IF(Blad3!$E$11="2","Ti",IF(Blad3!$E$12="3","On",IF(Blad3!$E$13="4","To",IF(Blad3!$E$14="5","Fr",IF(Blad3!$E$15="6","Lö",IF(Blad3!$E$16="7","Sö","")))))),IF($A20="Ti",IF(Blad3!$E$12="3","On",IF(Blad3!$E$13="4","To",IF(Blad3!$E$14="5","Fr",IF(Blad3!$E$15="6","Lö",IF(Blad3!$E$16="7","Sö",""))))),IF($A20="On",IF(Blad3!$E$13="4","To",IF(Blad3!$E$14="5","Fr",IF(Blad3!$E$15="6","Lö",IF(Blad3!$E$16="7","Sö","")))),IF($A20="To",IF(Blad3!$E$14="5","Fr",IF(Blad3!$E$15="6","Lö",IF(Blad3!$E$16="7","Sö",""))),IF($A20="Fr",IF(Blad3!$E$15="6","Lö",IF(Blad3!$E$16="7","Sö","")),IF($A20="Lö",IF(Blad3!$E$16="7","Sö",""),""))))))</f>
        <v/>
      </c>
      <c r="B21" s="64" t="str">
        <f ca="1">IF($A21="Ti",IF(Blad3!$E$11="2",$B$12,IF(Blad3!$E$12="3",$B$13,IF(Blad3!$E$13="4",$B$14,IF(Blad3!$E$14="5",$B$15,IF(Blad3!$E$15="6",$B$16,IF(Blad3!$E$16="7",$B$17,"")))))),IF($A21="On",IF(Blad3!$E$12="3",$B$13,IF(Blad3!$E$13="4",$B$14,IF(Blad3!$E$14="5",$B$15,IF(Blad3!$E$15="6",$B$16,IF(Blad3!$E$16="7",$B$17,""))))),IF($A21="To",IF(Blad3!$E$13="4",$B$14,IF(Blad3!$E$14="5",$B$15,IF(Blad3!$E$15="6",$B$16,IF(Blad3!$E$16="7",$B$17,"")))),IF($A21="Fr",IF(Blad3!$E$14="5",$B$15,IF(Blad3!$E$15="6",$B$16,IF(Blad3!$E$16="7",$B$17,""))),IF($A21="Lö",IF(Blad3!$E$15="6",$B$16,IF(Blad3!$E$16="7",$B$17,"")),IF($A21="Sö",IF(Blad3!$E$16="7",$B$17,""),""))))))</f>
        <v/>
      </c>
      <c r="C21" s="97" t="str">
        <f ca="1">IF($B21&lt;1,"",IFERROR(VLOOKUP($B21,Blad3!$B$10:$C$16,2,FALSE),""))</f>
        <v/>
      </c>
      <c r="D21" s="98"/>
      <c r="E21" s="99"/>
      <c r="F21" s="78"/>
      <c r="G21" s="78"/>
      <c r="H21" s="78"/>
      <c r="I21" s="78"/>
      <c r="J21" s="84" t="s">
        <v>61</v>
      </c>
      <c r="K21" s="78"/>
      <c r="L21" s="78"/>
      <c r="M21" s="78"/>
      <c r="N21" s="36"/>
      <c r="O21" s="36"/>
      <c r="P21" s="36"/>
      <c r="Q21" s="36"/>
      <c r="R21" s="36"/>
      <c r="S21" s="36"/>
      <c r="T21" s="36"/>
      <c r="U21" s="36"/>
    </row>
    <row r="22" spans="1:22" ht="15" customHeight="1" x14ac:dyDescent="0.25">
      <c r="A22" s="90" t="str">
        <f ca="1">IF($A21="Må",IF(Blad3!$E$11="2","Ti",IF(Blad3!$E$12="3","On",IF(Blad3!$E$13="4","To",IF(Blad3!$E$14="5","Fr",IF(Blad3!$E$15="6","Lö",IF(Blad3!$E$16="7","Sö","")))))),IF($A21="Ti",IF(Blad3!$E$12="3","On",IF(Blad3!$E$13="4","To",IF(Blad3!$E$14="5","Fr",IF(Blad3!$E$15="6","Lö",IF(Blad3!$E$16="7","Sö",""))))),IF($A21="On",IF(Blad3!$E$13="4","To",IF(Blad3!$E$14="5","Fr",IF(Blad3!$E$15="6","Lö",IF(Blad3!$E$16="7","Sö","")))),IF($A21="To",IF(Blad3!$E$14="5","Fr",IF(Blad3!$E$15="6","Lö",IF(Blad3!$E$16="7","Sö",""))),IF($A21="Fr",IF(Blad3!$E$15="6","Lö",IF(Blad3!$E$16="7","Sö","")),IF($A21="Lö",IF(Blad3!$E$16="7","Sö",""),""))))))</f>
        <v/>
      </c>
      <c r="B22" s="64" t="str">
        <f ca="1">IF($A22="Ti",IF(Blad3!$E$11="2",$B$12,IF(Blad3!$E$12="3",$B$13,IF(Blad3!$E$13="4",$B$14,IF(Blad3!$E$14="5",$B$15,IF(Blad3!$E$15="6",$B$16,IF(Blad3!$E$16="7",$B$17,"")))))),IF($A22="On",IF(Blad3!$E$12="3",$B$13,IF(Blad3!$E$13="4",$B$14,IF(Blad3!$E$14="5",$B$15,IF(Blad3!$E$15="6",$B$16,IF(Blad3!$E$16="7",$B$17,""))))),IF($A22="To",IF(Blad3!$E$13="4",$B$14,IF(Blad3!$E$14="5",$B$15,IF(Blad3!$E$15="6",$B$16,IF(Blad3!$E$16="7",$B$17,"")))),IF($A22="Fr",IF(Blad3!$E$14="5",$B$15,IF(Blad3!$E$15="6",$B$16,IF(Blad3!$E$16="7",$B$17,""))),IF($A22="Lö",IF(Blad3!$E$15="6",$B$16,IF(Blad3!$E$16="7",$B$17,"")),IF($A22="Sö",IF(Blad3!$E$16="7",$B$17,""),""))))))</f>
        <v/>
      </c>
      <c r="C22" s="97" t="str">
        <f ca="1">IF($B22&lt;1,"",IFERROR(VLOOKUP($B22,Blad3!$B$10:$C$16,2,FALSE),""))</f>
        <v/>
      </c>
      <c r="D22" s="98"/>
      <c r="E22" s="99"/>
      <c r="F22" s="78"/>
      <c r="G22" s="78"/>
      <c r="H22" s="78"/>
      <c r="I22" s="78"/>
      <c r="J22" s="84" t="s">
        <v>62</v>
      </c>
      <c r="K22" s="78"/>
      <c r="L22" s="78"/>
      <c r="M22" s="78"/>
      <c r="N22" s="36"/>
      <c r="O22" s="36"/>
      <c r="P22" s="36"/>
      <c r="Q22" s="36"/>
      <c r="R22" s="36"/>
      <c r="S22" s="36"/>
      <c r="T22" s="36"/>
      <c r="U22" s="36"/>
    </row>
    <row r="23" spans="1:22" x14ac:dyDescent="0.25">
      <c r="A23" s="91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</row>
  </sheetData>
  <sheetProtection selectLockedCells="1"/>
  <mergeCells count="8">
    <mergeCell ref="C20:E20"/>
    <mergeCell ref="C21:E21"/>
    <mergeCell ref="C22:E22"/>
    <mergeCell ref="D1:E1"/>
    <mergeCell ref="G1:H1"/>
    <mergeCell ref="B1:C1"/>
    <mergeCell ref="A19:E19"/>
    <mergeCell ref="B6:C6"/>
  </mergeCells>
  <printOptions horizontalCentered="1" verticalCentered="1"/>
  <pageMargins left="3.937007874015748E-2" right="3.937007874015748E-2" top="0.59055118110236227" bottom="3.937007874015748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"/>
  <dimension ref="A1:U81"/>
  <sheetViews>
    <sheetView workbookViewId="0">
      <selection activeCell="B7" sqref="B7"/>
    </sheetView>
  </sheetViews>
  <sheetFormatPr defaultRowHeight="15" x14ac:dyDescent="0.25"/>
  <cols>
    <col min="1" max="1" width="19.7109375" bestFit="1" customWidth="1"/>
    <col min="2" max="2" width="12.140625" bestFit="1" customWidth="1"/>
    <col min="3" max="3" width="23.42578125" style="11" bestFit="1" customWidth="1"/>
    <col min="4" max="4" width="4" style="1" bestFit="1" customWidth="1"/>
    <col min="5" max="5" width="5.140625" style="1" bestFit="1" customWidth="1"/>
    <col min="6" max="6" width="5" style="1" bestFit="1" customWidth="1"/>
    <col min="7" max="7" width="14" customWidth="1"/>
    <col min="8" max="11" width="9.140625" customWidth="1"/>
    <col min="12" max="12" width="9.140625" style="1" customWidth="1"/>
    <col min="13" max="21" width="9.140625" customWidth="1"/>
  </cols>
  <sheetData>
    <row r="1" spans="1:21" x14ac:dyDescent="0.25">
      <c r="B1" s="32">
        <f ca="1">YEAR(B5)</f>
        <v>2012</v>
      </c>
      <c r="F1" s="23"/>
      <c r="G1" s="23"/>
      <c r="H1" s="71"/>
      <c r="I1" s="73" t="s">
        <v>44</v>
      </c>
      <c r="J1" s="24"/>
      <c r="K1" s="8"/>
    </row>
    <row r="2" spans="1:21" x14ac:dyDescent="0.25">
      <c r="A2" t="s">
        <v>37</v>
      </c>
      <c r="B2" s="69" t="str">
        <f ca="1">IF(Blad1!F1=0,"",DATE(YEAR(TODAY()), 1, 1)+((Blad1!F1)*7))</f>
        <v/>
      </c>
      <c r="C2" s="68"/>
      <c r="D2" s="45"/>
      <c r="E2" s="45"/>
      <c r="F2" s="30"/>
      <c r="G2" s="43"/>
      <c r="H2" s="44"/>
      <c r="I2" s="73" t="s">
        <v>45</v>
      </c>
      <c r="J2" s="24"/>
      <c r="K2" s="8"/>
    </row>
    <row r="3" spans="1:21" x14ac:dyDescent="0.25">
      <c r="C3" s="46"/>
      <c r="D3" s="45"/>
      <c r="E3" s="45"/>
      <c r="F3" s="33"/>
      <c r="G3" s="45"/>
      <c r="H3" s="7"/>
      <c r="I3" s="74"/>
      <c r="J3" s="24"/>
      <c r="K3" s="8"/>
    </row>
    <row r="4" spans="1:21" x14ac:dyDescent="0.25">
      <c r="A4" t="s">
        <v>52</v>
      </c>
      <c r="B4">
        <f ca="1">IF(Blad1!B1=0,MONTH(B5),MONTH(B5))</f>
        <v>9</v>
      </c>
      <c r="C4" s="48"/>
      <c r="D4" s="45"/>
      <c r="E4" s="45"/>
      <c r="F4" s="33"/>
      <c r="G4" s="45"/>
      <c r="H4" s="7"/>
      <c r="I4" s="74" t="s">
        <v>64</v>
      </c>
      <c r="J4" s="24"/>
      <c r="K4" s="8"/>
    </row>
    <row r="5" spans="1:21" x14ac:dyDescent="0.25">
      <c r="A5" t="s">
        <v>10</v>
      </c>
      <c r="B5" s="2">
        <f ca="1">IF(Blad1!B1=0,IF(Blad1!F1&gt;0,B2,TODAY()),Blad1!B1)</f>
        <v>41170</v>
      </c>
      <c r="C5" s="68"/>
      <c r="D5" s="45"/>
      <c r="E5" s="45"/>
      <c r="F5" s="45"/>
      <c r="G5" s="45"/>
      <c r="H5" s="7"/>
      <c r="I5" s="74" t="s">
        <v>54</v>
      </c>
      <c r="J5" s="24"/>
      <c r="K5" s="8"/>
    </row>
    <row r="6" spans="1:21" x14ac:dyDescent="0.25">
      <c r="A6" t="s">
        <v>12</v>
      </c>
      <c r="B6" s="3" t="str">
        <f ca="1">TEXT(B5,"ddd")</f>
        <v>ti</v>
      </c>
      <c r="F6" s="33"/>
      <c r="G6" s="45"/>
      <c r="H6" s="7"/>
      <c r="I6" s="73" t="s">
        <v>55</v>
      </c>
      <c r="J6" s="24"/>
      <c r="K6" s="8"/>
    </row>
    <row r="7" spans="1:21" x14ac:dyDescent="0.25">
      <c r="A7" t="s">
        <v>11</v>
      </c>
      <c r="B7" s="3">
        <f ca="1">INT((B5-DATE(YEAR(B5-WEEKDAY(B5-1)+4),1,3)+WEEKDAY(DATE(YEAR(B5-WEEKDAY(B5-1)+4),1,3))+5)/7)</f>
        <v>38</v>
      </c>
      <c r="C7" s="47"/>
      <c r="H7" s="7"/>
      <c r="I7" s="73" t="s">
        <v>56</v>
      </c>
      <c r="J7" s="24"/>
      <c r="K7" s="8"/>
    </row>
    <row r="8" spans="1:21" x14ac:dyDescent="0.25">
      <c r="B8" s="3"/>
      <c r="C8" s="47"/>
      <c r="H8" s="7"/>
      <c r="I8" s="73"/>
      <c r="J8" s="24"/>
      <c r="K8" s="8"/>
    </row>
    <row r="9" spans="1:21" x14ac:dyDescent="0.25">
      <c r="C9" s="108" t="s">
        <v>34</v>
      </c>
      <c r="D9" s="108"/>
      <c r="E9" s="108"/>
      <c r="H9" s="8"/>
      <c r="I9" s="75"/>
      <c r="J9" s="8"/>
      <c r="K9" s="8"/>
    </row>
    <row r="10" spans="1:21" x14ac:dyDescent="0.25">
      <c r="A10" s="5" t="s">
        <v>2</v>
      </c>
      <c r="B10" s="29">
        <f t="shared" ref="B10:B16" ca="1" si="0">IF($B$5="","",DAY($G10))</f>
        <v>17</v>
      </c>
      <c r="C10" s="14" t="str">
        <f t="shared" ref="C10:C16" ca="1" si="1">IFERROR(VLOOKUP($G10,$B$19:$C$43,2,FALSE),"")</f>
        <v/>
      </c>
      <c r="D10" s="15" t="str">
        <f t="shared" ref="D10:D16" ca="1" si="2">IF($C10="","b","a")</f>
        <v>b</v>
      </c>
      <c r="E10" s="16" t="str">
        <f ca="1">IF($D10="b","","1")</f>
        <v/>
      </c>
      <c r="F10" s="1">
        <f ca="1">IF($B$6="Må",0,IF($B$6="Ti",-1,IF($B$6="On",-2,IF($B$6="To",-3,IF($B$6="Fr",-4,IF($B$6="Lö",-5,IF($B$6="Sö",-6,"x")))))))</f>
        <v>-1</v>
      </c>
      <c r="G10" s="41">
        <f t="shared" ref="G10:G16" ca="1" si="3">IF($B$6="må",IF($F10=0,$B$5,IF($F10&gt;0,$B$5+$F10,$B$5+$F10)),IF($B$6="ti",IF($F10=0,$B$5,IF($F10&gt;0,$B$5+$F10,$B$5+$F10)),IF($B$6="on",IF($F10=0,$B$5,IF($F10&gt;0,$B$5+$F10,$B$5+$F10)),IF($B$6="to",IF($F10=0,$B$5,IF($F10&gt;0,$B$5+$F10,$B$5+$F10)),IF($B$6="fr",IF($F10=0,$B$5,IF($F10&gt;0,$B$5+$F10,$B$5+$F10)),IF($B$6="lö",IF($F10=0,$B$5,IF($F10&gt;0,$B$5+$F10,$B$5+$F10)),IF($B$6="sö",IF($F10=0,$B$5,IF($F10&gt;0,$B$5+$F10,$B$5+$F10)),"8a")))))))</f>
        <v>41169</v>
      </c>
      <c r="H10" s="33"/>
      <c r="I10" s="76" t="s">
        <v>65</v>
      </c>
      <c r="J10" s="1"/>
      <c r="K10" s="41"/>
      <c r="M10" s="25"/>
      <c r="O10" s="11"/>
      <c r="R10" s="11"/>
      <c r="S10" s="11"/>
      <c r="T10" s="11"/>
      <c r="U10" s="11"/>
    </row>
    <row r="11" spans="1:21" x14ac:dyDescent="0.25">
      <c r="A11" s="5" t="s">
        <v>3</v>
      </c>
      <c r="B11" s="29">
        <f t="shared" ca="1" si="0"/>
        <v>18</v>
      </c>
      <c r="C11" s="17" t="str">
        <f t="shared" ca="1" si="1"/>
        <v/>
      </c>
      <c r="D11" s="18" t="str">
        <f t="shared" ca="1" si="2"/>
        <v>b</v>
      </c>
      <c r="E11" s="19" t="str">
        <f ca="1">IF($D11="b","","2")</f>
        <v/>
      </c>
      <c r="F11" s="1">
        <f ca="1">IF($B$6="Må",1,IF($B$6="Ti",0,IF($B$6="On",-1,IF($B$6="To",-2,IF($B$6="Fr",-3,IF($B$6="Lö",-4,IF($B$6="Sö",-5,"x")))))))</f>
        <v>0</v>
      </c>
      <c r="G11" s="41">
        <f t="shared" ca="1" si="3"/>
        <v>41170</v>
      </c>
      <c r="H11" s="33"/>
      <c r="I11" s="76" t="s">
        <v>66</v>
      </c>
      <c r="J11" s="1"/>
      <c r="K11" s="41"/>
      <c r="M11" s="25"/>
      <c r="O11" s="11"/>
    </row>
    <row r="12" spans="1:21" x14ac:dyDescent="0.25">
      <c r="A12" s="5" t="s">
        <v>4</v>
      </c>
      <c r="B12" s="29">
        <f t="shared" ca="1" si="0"/>
        <v>19</v>
      </c>
      <c r="C12" s="17" t="str">
        <f t="shared" ca="1" si="1"/>
        <v/>
      </c>
      <c r="D12" s="18" t="str">
        <f t="shared" ca="1" si="2"/>
        <v>b</v>
      </c>
      <c r="E12" s="19" t="str">
        <f ca="1">IF($D12="b","","3")</f>
        <v/>
      </c>
      <c r="F12" s="1">
        <f ca="1">IF($B$6="Må",2,IF($B$6="Ti",1,IF($B$6="On",0,IF($B$6="To",-1,IF($B$6="Fr",-2,IF($B$6="Lö",-3,IF($B$6="Sö",-4,"x")))))))</f>
        <v>1</v>
      </c>
      <c r="G12" s="41">
        <f t="shared" ca="1" si="3"/>
        <v>41171</v>
      </c>
      <c r="H12" s="33"/>
      <c r="I12" s="76" t="s">
        <v>67</v>
      </c>
      <c r="J12" s="1"/>
      <c r="K12" s="41"/>
      <c r="M12" s="25"/>
      <c r="O12" s="11"/>
    </row>
    <row r="13" spans="1:21" x14ac:dyDescent="0.25">
      <c r="A13" s="5" t="s">
        <v>5</v>
      </c>
      <c r="B13" s="29">
        <f t="shared" ca="1" si="0"/>
        <v>20</v>
      </c>
      <c r="C13" s="17" t="str">
        <f t="shared" ca="1" si="1"/>
        <v/>
      </c>
      <c r="D13" s="18" t="str">
        <f t="shared" ca="1" si="2"/>
        <v>b</v>
      </c>
      <c r="E13" s="19" t="str">
        <f ca="1">IF($D13="b","","4")</f>
        <v/>
      </c>
      <c r="F13" s="1">
        <f ca="1">IF($B$6="Må",3,IF($B$6="Ti",2,IF($B$6="On",1,IF($B$6="To",0,IF($B$6="Fr",-1,IF($B$6="Lö",-2,IF($B$6="Sö",-3,"x")))))))</f>
        <v>2</v>
      </c>
      <c r="G13" s="41">
        <f t="shared" ca="1" si="3"/>
        <v>41172</v>
      </c>
      <c r="H13" s="33"/>
      <c r="I13" s="76" t="s">
        <v>68</v>
      </c>
      <c r="J13" s="1"/>
      <c r="K13" s="41"/>
      <c r="M13" s="25"/>
      <c r="O13" s="11"/>
    </row>
    <row r="14" spans="1:21" x14ac:dyDescent="0.25">
      <c r="A14" s="5" t="s">
        <v>6</v>
      </c>
      <c r="B14" s="29">
        <f t="shared" ca="1" si="0"/>
        <v>21</v>
      </c>
      <c r="C14" s="17" t="str">
        <f t="shared" ca="1" si="1"/>
        <v/>
      </c>
      <c r="D14" s="18" t="str">
        <f t="shared" ca="1" si="2"/>
        <v>b</v>
      </c>
      <c r="E14" s="19" t="str">
        <f ca="1">IF($D14="b","","5")</f>
        <v/>
      </c>
      <c r="F14" s="1">
        <f ca="1">IF($B$6="Må",4,IF($B$6="Ti",3,IF($B$6="On",2,IF($B$6="To",1,IF($B$6="Fr",0,IF($B$6="Lö",-1,IF($B$6="Sö",-2,"x")))))))</f>
        <v>3</v>
      </c>
      <c r="G14" s="41">
        <f t="shared" ca="1" si="3"/>
        <v>41173</v>
      </c>
      <c r="H14" s="33"/>
      <c r="I14" s="76" t="s">
        <v>69</v>
      </c>
      <c r="J14" s="1"/>
      <c r="K14" s="41"/>
      <c r="M14" s="25"/>
      <c r="O14" s="11"/>
    </row>
    <row r="15" spans="1:21" x14ac:dyDescent="0.25">
      <c r="A15" s="5" t="s">
        <v>7</v>
      </c>
      <c r="B15" s="29">
        <f t="shared" ca="1" si="0"/>
        <v>22</v>
      </c>
      <c r="C15" s="17" t="str">
        <f t="shared" ca="1" si="1"/>
        <v/>
      </c>
      <c r="D15" s="18" t="str">
        <f t="shared" ca="1" si="2"/>
        <v>b</v>
      </c>
      <c r="E15" s="19" t="str">
        <f ca="1">IF($D15="b","","6")</f>
        <v/>
      </c>
      <c r="F15" s="1">
        <f ca="1">IF($B$6="Må",5,IF($B$6="Ti",4,IF($B$6="On",3,IF($B$6="To",2,IF($B$6="Fr",1,IF($B$6="Lö",0,IF($B$6="Sö",-1,"x")))))))</f>
        <v>4</v>
      </c>
      <c r="G15" s="41">
        <f t="shared" ca="1" si="3"/>
        <v>41174</v>
      </c>
      <c r="H15" s="33"/>
      <c r="I15" s="76" t="s">
        <v>70</v>
      </c>
      <c r="J15" s="1"/>
      <c r="K15" s="41"/>
      <c r="M15" s="25"/>
      <c r="O15" s="11"/>
    </row>
    <row r="16" spans="1:21" x14ac:dyDescent="0.25">
      <c r="A16" s="5" t="s">
        <v>8</v>
      </c>
      <c r="B16" s="29">
        <f t="shared" ca="1" si="0"/>
        <v>23</v>
      </c>
      <c r="C16" s="20" t="str">
        <f t="shared" ca="1" si="1"/>
        <v/>
      </c>
      <c r="D16" s="21" t="str">
        <f t="shared" ca="1" si="2"/>
        <v>b</v>
      </c>
      <c r="E16" s="22" t="str">
        <f ca="1">IF($D16="b","","7")</f>
        <v/>
      </c>
      <c r="F16" s="1">
        <f ca="1">IF($B$6="Må",6,IF($B$6="Ti",5,IF($B$6="On",4,IF($B$6="To",3,IF($B$6="Fr",2,IF($B$6="Lö",1,IF($B$6="Sö",0,"x")))))))</f>
        <v>5</v>
      </c>
      <c r="G16" s="41">
        <f t="shared" ca="1" si="3"/>
        <v>41175</v>
      </c>
      <c r="H16" s="33"/>
      <c r="I16" s="76"/>
      <c r="J16" s="1"/>
      <c r="K16" s="41"/>
      <c r="M16" s="25"/>
      <c r="O16" s="11"/>
    </row>
    <row r="17" spans="2:12" x14ac:dyDescent="0.25">
      <c r="I17" s="74"/>
      <c r="L17" s="4"/>
    </row>
    <row r="18" spans="2:12" x14ac:dyDescent="0.25">
      <c r="C18" s="72" t="s">
        <v>46</v>
      </c>
      <c r="I18" s="74"/>
      <c r="L18" s="4"/>
    </row>
    <row r="19" spans="2:12" x14ac:dyDescent="0.25">
      <c r="B19" s="10">
        <f ca="1">DATE((YEAR(B5)),1,1)</f>
        <v>40909</v>
      </c>
      <c r="C19" s="12" t="s">
        <v>14</v>
      </c>
      <c r="F19" s="9"/>
      <c r="I19" s="74" t="s">
        <v>71</v>
      </c>
    </row>
    <row r="20" spans="2:12" x14ac:dyDescent="0.25">
      <c r="B20" s="10">
        <f ca="1">DATE((YEAR(B5)),1,6)</f>
        <v>40914</v>
      </c>
      <c r="C20" s="12" t="s">
        <v>15</v>
      </c>
      <c r="E20" s="33"/>
      <c r="F20" s="26"/>
      <c r="G20" s="27"/>
      <c r="H20" s="27"/>
      <c r="I20" s="77" t="s">
        <v>47</v>
      </c>
      <c r="J20" s="27"/>
      <c r="K20" s="27"/>
    </row>
    <row r="21" spans="2:12" x14ac:dyDescent="0.25">
      <c r="B21" s="10">
        <f ca="1">DATE(YEAR(B5),2,14)</f>
        <v>40953</v>
      </c>
      <c r="C21" s="12" t="s">
        <v>16</v>
      </c>
      <c r="E21" s="33"/>
      <c r="F21" s="26"/>
      <c r="G21" s="27"/>
      <c r="H21" s="27"/>
      <c r="I21" s="77" t="s">
        <v>51</v>
      </c>
      <c r="J21" s="27"/>
      <c r="K21" s="27"/>
    </row>
    <row r="22" spans="2:12" x14ac:dyDescent="0.25">
      <c r="B22" s="10">
        <f ca="1">DATE(YEAR(B5),4,1)-WEEKDAY((DATE(YEAR(B5),4,1)),2)</f>
        <v>40993</v>
      </c>
      <c r="C22" s="12" t="s">
        <v>42</v>
      </c>
      <c r="E22" s="33"/>
      <c r="F22" s="26"/>
      <c r="G22" s="27"/>
      <c r="H22" s="27"/>
      <c r="I22" s="77" t="s">
        <v>48</v>
      </c>
      <c r="J22" s="27"/>
      <c r="K22" s="27"/>
    </row>
    <row r="23" spans="2:12" x14ac:dyDescent="0.25">
      <c r="B23" s="10">
        <f ca="1">(B25)-3</f>
        <v>41004</v>
      </c>
      <c r="C23" s="12" t="s">
        <v>17</v>
      </c>
      <c r="E23" s="33"/>
      <c r="F23" s="26"/>
      <c r="G23" s="27"/>
      <c r="H23" s="27"/>
      <c r="I23" s="27"/>
      <c r="J23" s="27"/>
      <c r="K23" s="27"/>
    </row>
    <row r="24" spans="2:12" x14ac:dyDescent="0.25">
      <c r="B24" s="10">
        <f ca="1">(B25)-2</f>
        <v>41005</v>
      </c>
      <c r="C24" s="12" t="s">
        <v>18</v>
      </c>
      <c r="E24" s="33"/>
      <c r="F24" s="26"/>
      <c r="G24" s="27"/>
      <c r="H24" s="27"/>
      <c r="I24" s="27"/>
      <c r="J24" s="27"/>
      <c r="K24" s="27"/>
    </row>
    <row r="25" spans="2:12" x14ac:dyDescent="0.25">
      <c r="B25" s="10">
        <f ca="1">FLOOR(DATE(B1,5,DAY(MINUTE(B1/38)/2+56)),7)-34</f>
        <v>41007</v>
      </c>
      <c r="C25" s="12" t="s">
        <v>19</v>
      </c>
      <c r="E25" s="33"/>
      <c r="F25" s="31"/>
      <c r="G25" s="27"/>
      <c r="H25" s="27"/>
      <c r="I25" s="27"/>
      <c r="J25" s="27"/>
      <c r="K25" s="27"/>
    </row>
    <row r="26" spans="2:12" x14ac:dyDescent="0.25">
      <c r="B26" s="10">
        <f ca="1">(B25)+1</f>
        <v>41008</v>
      </c>
      <c r="C26" s="13" t="s">
        <v>20</v>
      </c>
      <c r="E26" s="33"/>
      <c r="F26" s="31"/>
      <c r="G26" s="27"/>
      <c r="H26" s="27"/>
      <c r="I26" s="27"/>
      <c r="J26" s="27"/>
      <c r="K26" s="27"/>
    </row>
    <row r="27" spans="2:12" x14ac:dyDescent="0.25">
      <c r="B27" s="10">
        <f ca="1">DATE(YEAR(B5),5,1)</f>
        <v>41030</v>
      </c>
      <c r="C27" s="13" t="s">
        <v>21</v>
      </c>
      <c r="E27" s="33"/>
      <c r="F27" s="26"/>
      <c r="G27" s="27"/>
      <c r="H27" s="27"/>
      <c r="I27" s="27"/>
      <c r="J27" s="27"/>
      <c r="K27" s="27"/>
    </row>
    <row r="28" spans="2:12" x14ac:dyDescent="0.25">
      <c r="B28" s="10">
        <f ca="1">DATE(YEAR(B5),6,1)-WEEKDAY((DATE(YEAR(B5),6,1)),2)</f>
        <v>41056</v>
      </c>
      <c r="C28" s="13" t="s">
        <v>40</v>
      </c>
      <c r="F28" s="34"/>
      <c r="G28" s="9"/>
      <c r="H28" s="27"/>
      <c r="I28" s="27"/>
      <c r="J28" s="27"/>
      <c r="K28" s="27"/>
    </row>
    <row r="29" spans="2:12" x14ac:dyDescent="0.25">
      <c r="B29" s="10">
        <f ca="1">(B25)+39</f>
        <v>41046</v>
      </c>
      <c r="C29" s="13" t="s">
        <v>22</v>
      </c>
      <c r="F29" s="9"/>
      <c r="G29" s="27"/>
      <c r="H29" s="27"/>
      <c r="I29" s="27"/>
      <c r="J29" s="27"/>
      <c r="K29" s="27"/>
    </row>
    <row r="30" spans="2:12" x14ac:dyDescent="0.25">
      <c r="B30" s="10">
        <f ca="1">DATE(YEAR(B5),6,6)</f>
        <v>41066</v>
      </c>
      <c r="C30" s="13" t="s">
        <v>24</v>
      </c>
      <c r="F30" s="35"/>
      <c r="G30" s="27"/>
      <c r="H30" s="27"/>
      <c r="I30" s="27"/>
      <c r="J30" s="27"/>
      <c r="K30" s="27"/>
    </row>
    <row r="31" spans="2:12" x14ac:dyDescent="0.25">
      <c r="B31" s="10">
        <f ca="1">(B25)+49</f>
        <v>41056</v>
      </c>
      <c r="C31" s="13" t="s">
        <v>41</v>
      </c>
      <c r="F31" s="28"/>
      <c r="G31" s="27"/>
      <c r="H31" s="27"/>
      <c r="I31" s="27"/>
      <c r="J31" s="27"/>
      <c r="K31" s="27"/>
    </row>
    <row r="32" spans="2:12" x14ac:dyDescent="0.25">
      <c r="B32" s="10">
        <f ca="1">(B31)+1</f>
        <v>41057</v>
      </c>
      <c r="C32" s="13" t="s">
        <v>23</v>
      </c>
      <c r="F32" s="34"/>
      <c r="G32" s="27"/>
      <c r="H32" s="27"/>
      <c r="I32" s="27"/>
      <c r="J32" s="27"/>
      <c r="K32" s="27"/>
    </row>
    <row r="33" spans="2:6" x14ac:dyDescent="0.25">
      <c r="B33" s="10">
        <f ca="1">(B34)-1</f>
        <v>41082</v>
      </c>
      <c r="C33" s="13" t="s">
        <v>13</v>
      </c>
      <c r="F33" s="6"/>
    </row>
    <row r="34" spans="2:6" x14ac:dyDescent="0.25">
      <c r="B34" s="10">
        <f ca="1">DATE(B1,6,20+(7-WEEKDAY(DATE(B1,6,20))))</f>
        <v>41083</v>
      </c>
      <c r="C34" s="13" t="s">
        <v>25</v>
      </c>
      <c r="F34" s="10"/>
    </row>
    <row r="35" spans="2:6" x14ac:dyDescent="0.25">
      <c r="B35" s="10">
        <f ca="1">DATE(YEAR(B5),11,1)-WEEKDAY((DATE(YEAR(B5),11,1)),2)</f>
        <v>41210</v>
      </c>
      <c r="C35" s="13" t="s">
        <v>43</v>
      </c>
      <c r="F35" s="10"/>
    </row>
    <row r="36" spans="2:6" x14ac:dyDescent="0.25">
      <c r="B36" s="10">
        <f ca="1">DATE(YEAR(B5),10,31)</f>
        <v>41213</v>
      </c>
      <c r="C36" s="13" t="s">
        <v>26</v>
      </c>
      <c r="F36" s="10"/>
    </row>
    <row r="37" spans="2:6" x14ac:dyDescent="0.25">
      <c r="B37" s="10">
        <f ca="1">DATE(B1,10,31+(7-WEEKDAY(DATE(B1,10,31))))</f>
        <v>41216</v>
      </c>
      <c r="C37" s="13" t="s">
        <v>27</v>
      </c>
      <c r="F37" s="10"/>
    </row>
    <row r="38" spans="2:6" x14ac:dyDescent="0.25">
      <c r="B38" s="10">
        <f ca="1">DATE(YEAR(B5),11,7+CHOOSE(WEEKDAY(DATE(YEAR(B5),11,1)),1,0,6,5,4,3,2))</f>
        <v>41224</v>
      </c>
      <c r="C38" s="13" t="s">
        <v>28</v>
      </c>
      <c r="F38" s="10"/>
    </row>
    <row r="39" spans="2:6" x14ac:dyDescent="0.25">
      <c r="B39" s="10">
        <f ca="1">DATE(YEAR(B5),12,13)</f>
        <v>41256</v>
      </c>
      <c r="C39" s="13" t="s">
        <v>29</v>
      </c>
      <c r="F39" s="10"/>
    </row>
    <row r="40" spans="2:6" x14ac:dyDescent="0.25">
      <c r="B40" s="10">
        <f ca="1">DATE(YEAR(B5),12,24)</f>
        <v>41267</v>
      </c>
      <c r="C40" s="13" t="s">
        <v>30</v>
      </c>
      <c r="F40" s="10"/>
    </row>
    <row r="41" spans="2:6" x14ac:dyDescent="0.25">
      <c r="B41" s="10">
        <f ca="1">DATE(YEAR(B5),12,25)</f>
        <v>41268</v>
      </c>
      <c r="C41" s="13" t="s">
        <v>31</v>
      </c>
      <c r="F41" s="10"/>
    </row>
    <row r="42" spans="2:6" x14ac:dyDescent="0.25">
      <c r="B42" s="10">
        <f ca="1">DATE(YEAR(B5),12,26)</f>
        <v>41269</v>
      </c>
      <c r="C42" s="13" t="s">
        <v>32</v>
      </c>
      <c r="F42" s="10"/>
    </row>
    <row r="43" spans="2:6" x14ac:dyDescent="0.25">
      <c r="B43" s="10">
        <f ca="1">DATE(YEAR(B5),12,31)</f>
        <v>41274</v>
      </c>
      <c r="C43" s="13" t="s">
        <v>33</v>
      </c>
      <c r="F43" s="10"/>
    </row>
    <row r="45" spans="2:6" x14ac:dyDescent="0.25">
      <c r="B45" s="42"/>
      <c r="C45"/>
    </row>
    <row r="47" spans="2:6" x14ac:dyDescent="0.25">
      <c r="B47" s="38"/>
      <c r="C47" s="37"/>
      <c r="D47" s="40"/>
      <c r="E47" s="40"/>
    </row>
    <row r="48" spans="2:6" x14ac:dyDescent="0.25">
      <c r="B48" s="38"/>
      <c r="C48" s="37"/>
      <c r="D48" s="40"/>
      <c r="E48" s="40"/>
    </row>
    <row r="49" spans="1:5" x14ac:dyDescent="0.25">
      <c r="B49" s="38"/>
      <c r="C49" s="37"/>
      <c r="D49" s="40"/>
      <c r="E49" s="40"/>
    </row>
    <row r="50" spans="1:5" x14ac:dyDescent="0.25">
      <c r="B50" s="38"/>
      <c r="C50" s="37"/>
      <c r="D50" s="40"/>
      <c r="E50" s="40"/>
    </row>
    <row r="51" spans="1:5" x14ac:dyDescent="0.25">
      <c r="B51" s="38"/>
      <c r="C51" s="37"/>
      <c r="D51" s="40"/>
      <c r="E51" s="40"/>
    </row>
    <row r="52" spans="1:5" x14ac:dyDescent="0.25">
      <c r="B52" s="38"/>
      <c r="C52" s="37"/>
      <c r="D52" s="40"/>
      <c r="E52" s="40"/>
    </row>
    <row r="53" spans="1:5" x14ac:dyDescent="0.25">
      <c r="B53" s="38"/>
      <c r="C53" s="37"/>
      <c r="D53" s="40"/>
      <c r="E53" s="40"/>
    </row>
    <row r="54" spans="1:5" x14ac:dyDescent="0.25">
      <c r="B54" s="39"/>
      <c r="C54" s="37"/>
      <c r="D54" s="40"/>
      <c r="E54" s="40"/>
    </row>
    <row r="55" spans="1:5" x14ac:dyDescent="0.25">
      <c r="B55" s="38"/>
      <c r="C55" s="37"/>
      <c r="D55" s="40"/>
      <c r="E55" s="40"/>
    </row>
    <row r="56" spans="1:5" x14ac:dyDescent="0.25">
      <c r="B56" s="38"/>
      <c r="C56" s="37"/>
      <c r="D56" s="40"/>
      <c r="E56" s="40"/>
    </row>
    <row r="57" spans="1:5" x14ac:dyDescent="0.25">
      <c r="B57" s="38"/>
      <c r="C57" s="37"/>
      <c r="D57" s="40"/>
      <c r="E57" s="40"/>
    </row>
    <row r="58" spans="1:5" x14ac:dyDescent="0.25">
      <c r="B58" s="38"/>
      <c r="C58" s="37"/>
      <c r="D58" s="40"/>
      <c r="E58" s="40"/>
    </row>
    <row r="59" spans="1:5" x14ac:dyDescent="0.25">
      <c r="B59" s="38"/>
      <c r="C59" s="37"/>
      <c r="D59" s="40"/>
      <c r="E59" s="40"/>
    </row>
    <row r="60" spans="1:5" x14ac:dyDescent="0.25">
      <c r="B60" s="38"/>
      <c r="C60" s="37"/>
      <c r="D60" s="40"/>
      <c r="E60" s="40"/>
    </row>
    <row r="61" spans="1:5" x14ac:dyDescent="0.25">
      <c r="B61" s="38"/>
      <c r="C61" s="37"/>
      <c r="D61" s="40"/>
      <c r="E61" s="40"/>
    </row>
    <row r="62" spans="1:5" x14ac:dyDescent="0.25">
      <c r="B62" s="38"/>
      <c r="C62" s="37"/>
      <c r="D62" s="40"/>
      <c r="E62" s="40"/>
    </row>
    <row r="63" spans="1:5" x14ac:dyDescent="0.25">
      <c r="B63" s="38"/>
      <c r="C63" s="37"/>
      <c r="D63" s="40"/>
      <c r="E63" s="40"/>
    </row>
    <row r="64" spans="1:5" x14ac:dyDescent="0.25">
      <c r="A64" s="37"/>
      <c r="B64" s="38"/>
      <c r="C64" s="38"/>
    </row>
    <row r="65" spans="1:3" x14ac:dyDescent="0.25">
      <c r="A65" s="27"/>
      <c r="B65" s="38"/>
      <c r="C65" s="37"/>
    </row>
    <row r="66" spans="1:3" x14ac:dyDescent="0.25">
      <c r="B66" s="38"/>
      <c r="C66" s="37"/>
    </row>
    <row r="67" spans="1:3" x14ac:dyDescent="0.25">
      <c r="B67" s="38"/>
      <c r="C67" s="37"/>
    </row>
    <row r="68" spans="1:3" x14ac:dyDescent="0.25">
      <c r="B68" s="38"/>
      <c r="C68" s="37"/>
    </row>
    <row r="69" spans="1:3" x14ac:dyDescent="0.25">
      <c r="B69" s="38"/>
      <c r="C69" s="37"/>
    </row>
    <row r="70" spans="1:3" x14ac:dyDescent="0.25">
      <c r="B70" s="38"/>
      <c r="C70" s="37"/>
    </row>
    <row r="71" spans="1:3" x14ac:dyDescent="0.25">
      <c r="B71" s="38"/>
      <c r="C71" s="37"/>
    </row>
    <row r="72" spans="1:3" x14ac:dyDescent="0.25">
      <c r="B72" s="39"/>
      <c r="C72" s="37"/>
    </row>
    <row r="73" spans="1:3" x14ac:dyDescent="0.25">
      <c r="B73" s="38"/>
      <c r="C73" s="37"/>
    </row>
    <row r="74" spans="1:3" x14ac:dyDescent="0.25">
      <c r="B74" s="38"/>
      <c r="C74" s="37"/>
    </row>
    <row r="75" spans="1:3" x14ac:dyDescent="0.25">
      <c r="B75" s="38"/>
      <c r="C75" s="37"/>
    </row>
    <row r="76" spans="1:3" x14ac:dyDescent="0.25">
      <c r="B76" s="38"/>
      <c r="C76" s="37"/>
    </row>
    <row r="77" spans="1:3" x14ac:dyDescent="0.25">
      <c r="B77" s="38"/>
      <c r="C77" s="37"/>
    </row>
    <row r="78" spans="1:3" x14ac:dyDescent="0.25">
      <c r="B78" s="38"/>
      <c r="C78" s="37"/>
    </row>
    <row r="79" spans="1:3" x14ac:dyDescent="0.25">
      <c r="B79" s="38"/>
      <c r="C79" s="37"/>
    </row>
    <row r="80" spans="1:3" x14ac:dyDescent="0.25">
      <c r="B80" s="38"/>
      <c r="C80" s="37"/>
    </row>
    <row r="81" spans="2:3" x14ac:dyDescent="0.25">
      <c r="B81" s="38" t="s">
        <v>39</v>
      </c>
      <c r="C81" s="37" t="s">
        <v>38</v>
      </c>
    </row>
  </sheetData>
  <dataConsolidate/>
  <mergeCells count="1">
    <mergeCell ref="C9:E9"/>
  </mergeCells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3"/>
  <sheetViews>
    <sheetView showFormulas="1" zoomScaleNormal="100" workbookViewId="0">
      <selection activeCell="A20" sqref="A20"/>
    </sheetView>
  </sheetViews>
  <sheetFormatPr defaultRowHeight="15" x14ac:dyDescent="0.25"/>
  <cols>
    <col min="1" max="1" width="7.85546875" style="92" customWidth="1"/>
    <col min="2" max="4" width="7.85546875" customWidth="1"/>
    <col min="5" max="5" width="6.28515625" customWidth="1"/>
    <col min="6" max="7" width="8.7109375" customWidth="1"/>
    <col min="8" max="8" width="4" customWidth="1"/>
    <col min="9" max="9" width="2.42578125" customWidth="1"/>
    <col min="10" max="10" width="45.85546875" customWidth="1"/>
    <col min="11" max="21" width="9.140625" customWidth="1"/>
  </cols>
  <sheetData>
    <row r="1" spans="1:22" x14ac:dyDescent="0.25">
      <c r="A1" s="86"/>
      <c r="B1" s="102"/>
      <c r="C1" s="102"/>
      <c r="D1" s="100" t="s">
        <v>35</v>
      </c>
      <c r="E1" s="100"/>
      <c r="F1" s="70"/>
      <c r="G1" s="101" t="s">
        <v>36</v>
      </c>
      <c r="H1" s="101"/>
      <c r="I1" s="49"/>
      <c r="J1" s="83" t="s">
        <v>50</v>
      </c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</row>
    <row r="2" spans="1:22" x14ac:dyDescent="0.25">
      <c r="A2" s="86"/>
      <c r="B2" s="81"/>
      <c r="C2" s="81"/>
      <c r="D2" s="50"/>
      <c r="E2" s="50"/>
      <c r="F2" s="82"/>
      <c r="G2" s="79"/>
      <c r="H2" s="79"/>
      <c r="I2" s="49"/>
      <c r="J2" s="83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</row>
    <row r="3" spans="1:22" x14ac:dyDescent="0.25">
      <c r="A3" s="86"/>
      <c r="B3" s="81"/>
      <c r="C3" s="81"/>
      <c r="D3" s="50"/>
      <c r="E3" s="50"/>
      <c r="F3" s="82"/>
      <c r="G3" s="79"/>
      <c r="H3" s="79"/>
      <c r="I3" s="49"/>
      <c r="J3" s="83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</row>
    <row r="4" spans="1:22" x14ac:dyDescent="0.25">
      <c r="A4" s="88" t="s">
        <v>53</v>
      </c>
      <c r="B4" s="93">
        <f ca="1">IF(B1=0,YEAR(Blad3!B5),YEAR(TODAY()))</f>
        <v>2012</v>
      </c>
      <c r="C4" s="81"/>
      <c r="D4" s="50"/>
      <c r="E4" s="50"/>
      <c r="F4" s="82"/>
      <c r="G4" s="79"/>
      <c r="H4" s="79"/>
      <c r="I4" s="49"/>
      <c r="J4" s="83" t="s">
        <v>57</v>
      </c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</row>
    <row r="5" spans="1:22" x14ac:dyDescent="0.25">
      <c r="A5" s="95"/>
      <c r="B5" s="94"/>
      <c r="C5" s="81"/>
      <c r="D5" s="50"/>
      <c r="E5" s="50"/>
      <c r="F5" s="82"/>
      <c r="G5" s="79"/>
      <c r="H5" s="79"/>
      <c r="I5" s="49"/>
      <c r="J5" s="83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</row>
    <row r="6" spans="1:22" x14ac:dyDescent="0.25">
      <c r="A6" s="88" t="s">
        <v>52</v>
      </c>
      <c r="B6" s="106" t="str">
        <f ca="1">IF(Blad3!B4=1,"Januari",IF(Blad3!B4=2,"Februari",IF(Blad3!B4=3,"Mars",IF(Blad3!B4=4,"April",IF(Blad3!B4=5,"Maj",IF(Blad3!B4=6,"Juni",IF(Blad3!B4=7,"Juli",IF(Blad3!B4=8,"Augusti",IF(Blad3!B4=9,"September",IF(Blad3!B4=10,"Oktober",IF(Blad3!B4=11,"November",IF(Blad3!B4=12,"December",""))))))))))))</f>
        <v>September</v>
      </c>
      <c r="C6" s="107"/>
      <c r="D6" s="50"/>
      <c r="E6" s="50"/>
      <c r="F6" s="82"/>
      <c r="G6" s="79"/>
      <c r="H6" s="79"/>
      <c r="I6" s="49"/>
      <c r="J6" s="83" t="s">
        <v>58</v>
      </c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</row>
    <row r="7" spans="1:22" x14ac:dyDescent="0.25">
      <c r="A7" s="87"/>
      <c r="B7" s="94"/>
      <c r="C7" s="94"/>
      <c r="D7" s="50"/>
      <c r="E7" s="50"/>
      <c r="F7" s="82"/>
      <c r="G7" s="79"/>
      <c r="H7" s="79"/>
      <c r="I7" s="49"/>
      <c r="J7" s="83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</row>
    <row r="8" spans="1:22" ht="15" customHeight="1" x14ac:dyDescent="0.25">
      <c r="A8" s="87" t="s">
        <v>1</v>
      </c>
      <c r="B8" s="96">
        <f ca="1">Blad3!B7</f>
        <v>38</v>
      </c>
      <c r="C8" s="50"/>
      <c r="D8" s="51"/>
      <c r="E8" s="51"/>
      <c r="F8" s="51"/>
      <c r="G8" s="52"/>
      <c r="H8" s="51"/>
      <c r="I8" s="53"/>
      <c r="J8" s="84" t="s">
        <v>59</v>
      </c>
      <c r="K8" s="54"/>
      <c r="L8" s="55"/>
      <c r="M8" s="54"/>
      <c r="N8" s="54"/>
      <c r="O8" s="56"/>
      <c r="P8" s="57"/>
      <c r="Q8" s="57"/>
      <c r="R8" s="57"/>
      <c r="S8" s="57"/>
      <c r="T8" s="57"/>
      <c r="U8" s="57"/>
      <c r="V8" s="8"/>
    </row>
    <row r="9" spans="1:22" ht="15" customHeight="1" x14ac:dyDescent="0.25">
      <c r="A9" s="87"/>
      <c r="B9" s="65"/>
      <c r="C9" s="50"/>
      <c r="D9" s="51"/>
      <c r="E9" s="51"/>
      <c r="F9" s="51"/>
      <c r="G9" s="52"/>
      <c r="H9" s="51"/>
      <c r="I9" s="53"/>
      <c r="J9" s="84"/>
      <c r="K9" s="54"/>
      <c r="L9" s="55"/>
      <c r="M9" s="54"/>
      <c r="N9" s="54"/>
      <c r="O9" s="56"/>
      <c r="P9" s="57"/>
      <c r="Q9" s="57"/>
      <c r="R9" s="57"/>
      <c r="S9" s="57"/>
      <c r="T9" s="57"/>
      <c r="U9" s="57"/>
      <c r="V9" s="8"/>
    </row>
    <row r="10" spans="1:22" ht="15" customHeight="1" x14ac:dyDescent="0.25">
      <c r="A10" s="88" t="s">
        <v>0</v>
      </c>
      <c r="B10" s="66" t="s">
        <v>9</v>
      </c>
      <c r="C10" s="55"/>
      <c r="D10" s="54"/>
      <c r="E10" s="54"/>
      <c r="F10" s="58"/>
      <c r="G10" s="54"/>
      <c r="H10" s="54"/>
      <c r="I10" s="55"/>
      <c r="J10" s="84" t="s">
        <v>63</v>
      </c>
      <c r="K10" s="54"/>
      <c r="L10" s="54"/>
      <c r="M10" s="54"/>
      <c r="N10" s="54"/>
      <c r="O10" s="56"/>
      <c r="P10" s="54"/>
      <c r="Q10" s="54"/>
      <c r="R10" s="54"/>
      <c r="S10" s="54"/>
      <c r="T10" s="55"/>
      <c r="U10" s="59"/>
      <c r="V10" s="8"/>
    </row>
    <row r="11" spans="1:22" ht="15" customHeight="1" x14ac:dyDescent="0.25">
      <c r="A11" s="88" t="s">
        <v>2</v>
      </c>
      <c r="B11" s="67">
        <f ca="1">Blad3!B10</f>
        <v>17</v>
      </c>
      <c r="C11" s="60"/>
      <c r="D11" s="60"/>
      <c r="E11" s="60"/>
      <c r="F11" s="60"/>
      <c r="G11" s="60"/>
      <c r="H11" s="60"/>
      <c r="I11" s="60"/>
      <c r="J11" s="85"/>
      <c r="K11" s="60"/>
      <c r="L11" s="61"/>
      <c r="M11" s="62"/>
      <c r="N11" s="62"/>
      <c r="O11" s="62"/>
      <c r="P11" s="63"/>
      <c r="Q11" s="63"/>
      <c r="R11" s="63"/>
      <c r="S11" s="63"/>
      <c r="T11" s="62"/>
      <c r="U11" s="60"/>
      <c r="V11" s="8"/>
    </row>
    <row r="12" spans="1:22" ht="15" customHeight="1" x14ac:dyDescent="0.25">
      <c r="A12" s="88" t="s">
        <v>3</v>
      </c>
      <c r="B12" s="67">
        <f ca="1">Blad3!B11</f>
        <v>18</v>
      </c>
      <c r="C12" s="60"/>
      <c r="D12" s="60"/>
      <c r="E12" s="60"/>
      <c r="F12" s="60"/>
      <c r="G12" s="60"/>
      <c r="H12" s="60"/>
      <c r="I12" s="60"/>
      <c r="J12" s="85"/>
      <c r="K12" s="60"/>
      <c r="L12" s="61"/>
      <c r="M12" s="62"/>
      <c r="N12" s="62"/>
      <c r="O12" s="62"/>
      <c r="P12" s="63"/>
      <c r="Q12" s="63"/>
      <c r="R12" s="63"/>
      <c r="S12" s="63"/>
      <c r="T12" s="62"/>
      <c r="U12" s="60"/>
      <c r="V12" s="8"/>
    </row>
    <row r="13" spans="1:22" ht="15" customHeight="1" x14ac:dyDescent="0.25">
      <c r="A13" s="88" t="s">
        <v>4</v>
      </c>
      <c r="B13" s="67">
        <f ca="1">Blad3!B12</f>
        <v>19</v>
      </c>
      <c r="C13" s="60"/>
      <c r="D13" s="60"/>
      <c r="E13" s="60"/>
      <c r="F13" s="60"/>
      <c r="G13" s="60"/>
      <c r="H13" s="60"/>
      <c r="I13" s="60"/>
      <c r="J13" s="85"/>
      <c r="K13" s="60"/>
      <c r="L13" s="61"/>
      <c r="M13" s="62"/>
      <c r="N13" s="62"/>
      <c r="O13" s="62"/>
      <c r="P13" s="63"/>
      <c r="Q13" s="63"/>
      <c r="R13" s="63"/>
      <c r="S13" s="63"/>
      <c r="T13" s="62"/>
      <c r="U13" s="60"/>
      <c r="V13" s="8"/>
    </row>
    <row r="14" spans="1:22" ht="15" customHeight="1" x14ac:dyDescent="0.25">
      <c r="A14" s="88" t="s">
        <v>5</v>
      </c>
      <c r="B14" s="67">
        <f ca="1">Blad3!B13</f>
        <v>20</v>
      </c>
      <c r="C14" s="60"/>
      <c r="D14" s="60"/>
      <c r="E14" s="60"/>
      <c r="F14" s="60"/>
      <c r="G14" s="60"/>
      <c r="H14" s="60"/>
      <c r="I14" s="60"/>
      <c r="J14" s="85"/>
      <c r="K14" s="60"/>
      <c r="L14" s="61"/>
      <c r="M14" s="62"/>
      <c r="N14" s="62"/>
      <c r="O14" s="62"/>
      <c r="P14" s="63"/>
      <c r="Q14" s="63"/>
      <c r="R14" s="63"/>
      <c r="S14" s="63"/>
      <c r="T14" s="62"/>
      <c r="U14" s="60"/>
      <c r="V14" s="8"/>
    </row>
    <row r="15" spans="1:22" ht="15" customHeight="1" x14ac:dyDescent="0.25">
      <c r="A15" s="88" t="s">
        <v>6</v>
      </c>
      <c r="B15" s="67">
        <f ca="1">Blad3!B14</f>
        <v>21</v>
      </c>
      <c r="C15" s="60"/>
      <c r="D15" s="60"/>
      <c r="E15" s="60"/>
      <c r="F15" s="60"/>
      <c r="G15" s="60"/>
      <c r="H15" s="60"/>
      <c r="I15" s="60"/>
      <c r="J15" s="85"/>
      <c r="K15" s="60"/>
      <c r="L15" s="61"/>
      <c r="M15" s="62"/>
      <c r="N15" s="62"/>
      <c r="O15" s="62"/>
      <c r="P15" s="63"/>
      <c r="Q15" s="63"/>
      <c r="R15" s="63"/>
      <c r="S15" s="63"/>
      <c r="T15" s="62"/>
      <c r="U15" s="60"/>
      <c r="V15" s="8"/>
    </row>
    <row r="16" spans="1:22" ht="15" customHeight="1" x14ac:dyDescent="0.25">
      <c r="A16" s="88" t="s">
        <v>7</v>
      </c>
      <c r="B16" s="67">
        <f ca="1">Blad3!B15</f>
        <v>22</v>
      </c>
      <c r="C16" s="60"/>
      <c r="D16" s="60"/>
      <c r="E16" s="60"/>
      <c r="F16" s="60"/>
      <c r="G16" s="60"/>
      <c r="H16" s="60"/>
      <c r="I16" s="60"/>
      <c r="J16" s="85"/>
      <c r="K16" s="60"/>
      <c r="L16" s="61"/>
      <c r="M16" s="62"/>
      <c r="N16" s="62"/>
      <c r="O16" s="62"/>
      <c r="P16" s="63"/>
      <c r="Q16" s="63"/>
      <c r="R16" s="63"/>
      <c r="S16" s="63"/>
      <c r="T16" s="62"/>
      <c r="U16" s="60"/>
      <c r="V16" s="8"/>
    </row>
    <row r="17" spans="1:22" ht="15" customHeight="1" x14ac:dyDescent="0.25">
      <c r="A17" s="89" t="s">
        <v>8</v>
      </c>
      <c r="B17" s="67">
        <f ca="1">Blad3!B16</f>
        <v>23</v>
      </c>
      <c r="C17" s="60"/>
      <c r="D17" s="60"/>
      <c r="E17" s="60"/>
      <c r="F17" s="60"/>
      <c r="G17" s="60"/>
      <c r="H17" s="60"/>
      <c r="I17" s="60"/>
      <c r="J17" s="85"/>
      <c r="K17" s="60"/>
      <c r="L17" s="61"/>
      <c r="M17" s="62"/>
      <c r="N17" s="62"/>
      <c r="O17" s="62"/>
      <c r="P17" s="63"/>
      <c r="Q17" s="63"/>
      <c r="R17" s="63"/>
      <c r="S17" s="63"/>
      <c r="T17" s="62"/>
      <c r="U17" s="60"/>
      <c r="V17" s="8"/>
    </row>
    <row r="18" spans="1:22" ht="15" customHeight="1" x14ac:dyDescent="0.25">
      <c r="A18" s="87"/>
      <c r="B18" s="80"/>
      <c r="C18" s="60"/>
      <c r="D18" s="60"/>
      <c r="E18" s="60"/>
      <c r="F18" s="60"/>
      <c r="G18" s="60"/>
      <c r="H18" s="60"/>
      <c r="I18" s="60"/>
      <c r="J18" s="85"/>
      <c r="K18" s="60"/>
      <c r="L18" s="61"/>
      <c r="M18" s="62"/>
      <c r="N18" s="62"/>
      <c r="O18" s="62"/>
      <c r="P18" s="63"/>
      <c r="Q18" s="63"/>
      <c r="R18" s="63"/>
      <c r="S18" s="63"/>
      <c r="T18" s="62"/>
      <c r="U18" s="60"/>
      <c r="V18" s="8"/>
    </row>
    <row r="19" spans="1:22" ht="15" customHeight="1" x14ac:dyDescent="0.25">
      <c r="A19" s="103" t="s">
        <v>49</v>
      </c>
      <c r="B19" s="104"/>
      <c r="C19" s="104"/>
      <c r="D19" s="104"/>
      <c r="E19" s="105"/>
      <c r="F19" s="54"/>
      <c r="G19" s="54"/>
      <c r="H19" s="54"/>
      <c r="I19" s="54"/>
      <c r="J19" s="84"/>
      <c r="K19" s="54"/>
      <c r="L19" s="54"/>
      <c r="M19" s="54"/>
      <c r="N19" s="36"/>
      <c r="O19" s="36"/>
      <c r="P19" s="36"/>
      <c r="Q19" s="36"/>
      <c r="R19" s="36"/>
      <c r="S19" s="36"/>
      <c r="T19" s="36"/>
      <c r="U19" s="36"/>
    </row>
    <row r="20" spans="1:22" ht="15" customHeight="1" x14ac:dyDescent="0.25">
      <c r="A20" s="90" t="str">
        <f ca="1">IF(Blad3!$E$10="1","Må",IF(Blad3!$E$11="2","Ti",IF(Blad3!$E$12="3","On",IF(Blad3!$E$13="4","To",IF(Blad3!$E$14="5","Fr",IF(Blad3!$E$15="6","Lö",IF(Blad3!$E$16="7","Sö","")))))))</f>
        <v/>
      </c>
      <c r="B20" s="64" t="str">
        <f ca="1">IF(Blad3!$E$10="1",$B$11,IF(Blad3!$E$11="2",$B$12,IF(Blad3!$E$12="3",$B$13,IF(Blad3!$E$13="4",$B$14,IF(Blad3!$E$14="5",$B$15,IF(Blad3!$E$15="6",$B$16,IF(Blad3!$E$16="7",$B$17,"")))))))</f>
        <v/>
      </c>
      <c r="C20" s="97" t="str">
        <f ca="1">IF($B20&lt;1,"",IFERROR(VLOOKUP($B20,Blad3!$B$10:$C$16,2,FALSE),""))</f>
        <v/>
      </c>
      <c r="D20" s="98"/>
      <c r="E20" s="99"/>
      <c r="F20" s="78"/>
      <c r="G20" s="78"/>
      <c r="H20" s="78"/>
      <c r="I20" s="78"/>
      <c r="J20" s="84" t="s">
        <v>60</v>
      </c>
      <c r="K20" s="78"/>
      <c r="L20" s="78"/>
      <c r="M20" s="78"/>
      <c r="N20" s="36"/>
      <c r="O20" s="36"/>
      <c r="P20" s="36"/>
      <c r="Q20" s="36"/>
      <c r="R20" s="36"/>
      <c r="S20" s="36"/>
      <c r="T20" s="36"/>
      <c r="U20" s="36"/>
    </row>
    <row r="21" spans="1:22" ht="15" customHeight="1" x14ac:dyDescent="0.25">
      <c r="A21" s="90" t="str">
        <f ca="1">IF($A20="Må",IF(Blad3!$E$11="2","Ti",IF(Blad3!$E$12="3","On",IF(Blad3!$E$13="4","To",IF(Blad3!$E$14="5","Fr",IF(Blad3!$E$15="6","Lö",IF(Blad3!$E$16="7","Sö","")))))),IF($A20="Ti",IF(Blad3!$E$12="3","On",IF(Blad3!$E$13="4","To",IF(Blad3!$E$14="5","Fr",IF(Blad3!$E$15="6","Lö",IF(Blad3!$E$16="7","Sö",""))))),IF($A20="On",IF(Blad3!$E$13="4","To",IF(Blad3!$E$14="5","Fr",IF(Blad3!$E$15="6","Lö",IF(Blad3!$E$16="7","Sö","")))),IF($A20="To",IF(Blad3!$E$14="5","Fr",IF(Blad3!$E$15="6","Lö",IF(Blad3!$E$16="7","Sö",""))),IF($A20="Fr",IF(Blad3!$E$15="6","Lö",IF(Blad3!$E$16="7","Sö","")),IF($A20="Lö",IF(Blad3!$E$16="7","Sö",""),""))))))</f>
        <v/>
      </c>
      <c r="B21" s="64" t="str">
        <f ca="1">IF($A21="Ti",IF(Blad3!$E$11="2",$B$12,IF(Blad3!$E$12="3",$B$13,IF(Blad3!$E$13="4",$B$14,IF(Blad3!$E$14="5",$B$15,IF(Blad3!$E$15="6",$B$16,IF(Blad3!$E$16="7",$B$17,"")))))),IF($A21="On",IF(Blad3!$E$12="3",$B$13,IF(Blad3!$E$13="4",$B$14,IF(Blad3!$E$14="5",$B$15,IF(Blad3!$E$15="6",$B$16,IF(Blad3!$E$16="7",$B$17,""))))),IF($A21="To",IF(Blad3!$E$13="4",$B$14,IF(Blad3!$E$14="5",$B$15,IF(Blad3!$E$15="6",$B$16,IF(Blad3!$E$16="7",$B$17,"")))),IF($A21="Fr",IF(Blad3!$E$14="5",$B$15,IF(Blad3!$E$15="6",$B$16,IF(Blad3!$E$16="7",$B$17,""))),IF($A21="Lö",IF(Blad3!$E$15="6",$B$16,IF(Blad3!$E$16="7",$B$17,"")),IF($A21="Sö",IF(Blad3!$E$16="7",$B$17,""),""))))))</f>
        <v/>
      </c>
      <c r="C21" s="97" t="str">
        <f ca="1">IF($B21&lt;1,"",IFERROR(VLOOKUP($B21,Blad3!$B$10:$C$16,2,FALSE),""))</f>
        <v/>
      </c>
      <c r="D21" s="98"/>
      <c r="E21" s="99"/>
      <c r="F21" s="78"/>
      <c r="G21" s="78"/>
      <c r="H21" s="78"/>
      <c r="I21" s="78"/>
      <c r="J21" s="84" t="s">
        <v>61</v>
      </c>
      <c r="K21" s="78"/>
      <c r="L21" s="78"/>
      <c r="M21" s="78"/>
      <c r="N21" s="36"/>
      <c r="O21" s="36"/>
      <c r="P21" s="36"/>
      <c r="Q21" s="36"/>
      <c r="R21" s="36"/>
      <c r="S21" s="36"/>
      <c r="T21" s="36"/>
      <c r="U21" s="36"/>
    </row>
    <row r="22" spans="1:22" ht="15" customHeight="1" x14ac:dyDescent="0.25">
      <c r="A22" s="90" t="str">
        <f ca="1">IF($A21="Må",IF(Blad3!$E$11="2","Ti",IF(Blad3!$E$12="3","On",IF(Blad3!$E$13="4","To",IF(Blad3!$E$14="5","Fr",IF(Blad3!$E$15="6","Lö",IF(Blad3!$E$16="7","Sö","")))))),IF($A21="Ti",IF(Blad3!$E$12="3","On",IF(Blad3!$E$13="4","To",IF(Blad3!$E$14="5","Fr",IF(Blad3!$E$15="6","Lö",IF(Blad3!$E$16="7","Sö",""))))),IF($A21="On",IF(Blad3!$E$13="4","To",IF(Blad3!$E$14="5","Fr",IF(Blad3!$E$15="6","Lö",IF(Blad3!$E$16="7","Sö","")))),IF($A21="To",IF(Blad3!$E$14="5","Fr",IF(Blad3!$E$15="6","Lö",IF(Blad3!$E$16="7","Sö",""))),IF($A21="Fr",IF(Blad3!$E$15="6","Lö",IF(Blad3!$E$16="7","Sö","")),IF($A21="Lö",IF(Blad3!$E$16="7","Sö",""),""))))))</f>
        <v/>
      </c>
      <c r="B22" s="64" t="str">
        <f ca="1">IF($A22="Ti",IF(Blad3!$E$11="2",$B$12,IF(Blad3!$E$12="3",$B$13,IF(Blad3!$E$13="4",$B$14,IF(Blad3!$E$14="5",$B$15,IF(Blad3!$E$15="6",$B$16,IF(Blad3!$E$16="7",$B$17,"")))))),IF($A22="On",IF(Blad3!$E$12="3",$B$13,IF(Blad3!$E$13="4",$B$14,IF(Blad3!$E$14="5",$B$15,IF(Blad3!$E$15="6",$B$16,IF(Blad3!$E$16="7",$B$17,""))))),IF($A22="To",IF(Blad3!$E$13="4",$B$14,IF(Blad3!$E$14="5",$B$15,IF(Blad3!$E$15="6",$B$16,IF(Blad3!$E$16="7",$B$17,"")))),IF($A22="Fr",IF(Blad3!$E$14="5",$B$15,IF(Blad3!$E$15="6",$B$16,IF(Blad3!$E$16="7",$B$17,""))),IF($A22="Lö",IF(Blad3!$E$15="6",$B$16,IF(Blad3!$E$16="7",$B$17,"")),IF($A22="Sö",IF(Blad3!$E$16="7",$B$17,""),""))))))</f>
        <v/>
      </c>
      <c r="C22" s="97" t="str">
        <f ca="1">IF($B22&lt;1,"",IFERROR(VLOOKUP($B22,Blad3!$B$10:$C$16,2,FALSE),""))</f>
        <v/>
      </c>
      <c r="D22" s="98"/>
      <c r="E22" s="99"/>
      <c r="F22" s="78"/>
      <c r="G22" s="78"/>
      <c r="H22" s="78"/>
      <c r="I22" s="78"/>
      <c r="J22" s="84" t="s">
        <v>62</v>
      </c>
      <c r="K22" s="78"/>
      <c r="L22" s="78"/>
      <c r="M22" s="78"/>
      <c r="N22" s="36"/>
      <c r="O22" s="36"/>
      <c r="P22" s="36"/>
      <c r="Q22" s="36"/>
      <c r="R22" s="36"/>
      <c r="S22" s="36"/>
      <c r="T22" s="36"/>
      <c r="U22" s="36"/>
    </row>
    <row r="23" spans="1:22" x14ac:dyDescent="0.25">
      <c r="A23" s="91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</row>
  </sheetData>
  <sheetProtection selectLockedCells="1"/>
  <mergeCells count="8">
    <mergeCell ref="C21:E21"/>
    <mergeCell ref="C22:E22"/>
    <mergeCell ref="B1:C1"/>
    <mergeCell ref="D1:E1"/>
    <mergeCell ref="G1:H1"/>
    <mergeCell ref="B6:C6"/>
    <mergeCell ref="A19:E19"/>
    <mergeCell ref="C20:E20"/>
  </mergeCells>
  <printOptions horizontalCentered="1" verticalCentered="1"/>
  <pageMargins left="3.937007874015748E-2" right="3.937007874015748E-2" top="0.59055118110236227" bottom="3.937007874015748E-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1"/>
  <sheetViews>
    <sheetView showFormulas="1" workbookViewId="0"/>
  </sheetViews>
  <sheetFormatPr defaultRowHeight="15" x14ac:dyDescent="0.25"/>
  <cols>
    <col min="1" max="1" width="19.7109375" bestFit="1" customWidth="1"/>
    <col min="2" max="2" width="12.140625" bestFit="1" customWidth="1"/>
    <col min="3" max="3" width="23.42578125" style="11" bestFit="1" customWidth="1"/>
    <col min="4" max="4" width="4" style="1" bestFit="1" customWidth="1"/>
    <col min="5" max="5" width="5.140625" style="1" bestFit="1" customWidth="1"/>
    <col min="6" max="6" width="5" style="1" bestFit="1" customWidth="1"/>
    <col min="7" max="7" width="14" customWidth="1"/>
    <col min="8" max="11" width="9.140625" customWidth="1"/>
    <col min="12" max="12" width="9.140625" style="1" customWidth="1"/>
    <col min="13" max="21" width="9.140625" customWidth="1"/>
  </cols>
  <sheetData>
    <row r="1" spans="1:21" x14ac:dyDescent="0.25">
      <c r="B1" s="32">
        <f ca="1">YEAR(B5)</f>
        <v>2012</v>
      </c>
      <c r="F1" s="48"/>
      <c r="G1" s="48"/>
      <c r="H1" s="71"/>
      <c r="I1" s="73" t="s">
        <v>44</v>
      </c>
      <c r="J1" s="24"/>
      <c r="K1" s="8"/>
    </row>
    <row r="2" spans="1:21" x14ac:dyDescent="0.25">
      <c r="A2" t="s">
        <v>37</v>
      </c>
      <c r="B2" s="69" t="str">
        <f ca="1">IF(Blad1!F1=0,"",DATE(YEAR(TODAY()), 1, 1)+((Blad1!F1)*7))</f>
        <v/>
      </c>
      <c r="C2" s="68"/>
      <c r="D2" s="45"/>
      <c r="E2" s="45"/>
      <c r="F2" s="30"/>
      <c r="G2" s="43"/>
      <c r="H2" s="44"/>
      <c r="I2" s="73" t="s">
        <v>45</v>
      </c>
      <c r="J2" s="24"/>
      <c r="K2" s="8"/>
    </row>
    <row r="3" spans="1:21" x14ac:dyDescent="0.25">
      <c r="C3" s="48"/>
      <c r="D3" s="45"/>
      <c r="E3" s="45"/>
      <c r="F3" s="33"/>
      <c r="G3" s="45"/>
      <c r="H3" s="7"/>
      <c r="I3" s="74"/>
      <c r="J3" s="24"/>
      <c r="K3" s="8"/>
    </row>
    <row r="4" spans="1:21" x14ac:dyDescent="0.25">
      <c r="A4" t="s">
        <v>52</v>
      </c>
      <c r="B4">
        <f ca="1">IF(Blad1!B1=0,MONTH(B5),MONTH(TODAY()))</f>
        <v>9</v>
      </c>
      <c r="C4" s="48"/>
      <c r="D4" s="45"/>
      <c r="E4" s="45"/>
      <c r="F4" s="33"/>
      <c r="G4" s="45"/>
      <c r="H4" s="7"/>
      <c r="I4" s="74" t="s">
        <v>64</v>
      </c>
      <c r="J4" s="24"/>
      <c r="K4" s="8"/>
    </row>
    <row r="5" spans="1:21" x14ac:dyDescent="0.25">
      <c r="A5" t="s">
        <v>10</v>
      </c>
      <c r="B5" s="2">
        <f ca="1">IF(Blad1!B1=0,IF(Blad1!F1&gt;0,B2,TODAY()),Blad1!B1)</f>
        <v>41170</v>
      </c>
      <c r="C5" s="68"/>
      <c r="D5" s="45"/>
      <c r="E5" s="45"/>
      <c r="F5" s="45"/>
      <c r="G5" s="45"/>
      <c r="H5" s="7"/>
      <c r="I5" s="74" t="s">
        <v>54</v>
      </c>
      <c r="J5" s="24"/>
      <c r="K5" s="8"/>
    </row>
    <row r="6" spans="1:21" x14ac:dyDescent="0.25">
      <c r="A6" t="s">
        <v>12</v>
      </c>
      <c r="B6" s="3" t="str">
        <f ca="1">TEXT(B5,"ddd")</f>
        <v>ti</v>
      </c>
      <c r="F6" s="33"/>
      <c r="G6" s="45"/>
      <c r="H6" s="7"/>
      <c r="I6" s="73" t="s">
        <v>55</v>
      </c>
      <c r="J6" s="24"/>
      <c r="K6" s="8"/>
    </row>
    <row r="7" spans="1:21" x14ac:dyDescent="0.25">
      <c r="A7" t="s">
        <v>11</v>
      </c>
      <c r="B7" s="3">
        <f ca="1">INT((B5-DATE(YEAR(B5-WEEKDAY(B5-1)+4),1,3)+WEEKDAY(DATE(YEAR(B5-WEEKDAY(B5-1)+4),1,3))+5)/7)</f>
        <v>38</v>
      </c>
      <c r="C7" s="47"/>
      <c r="H7" s="7"/>
      <c r="I7" s="73" t="s">
        <v>56</v>
      </c>
      <c r="J7" s="24"/>
      <c r="K7" s="8"/>
    </row>
    <row r="8" spans="1:21" x14ac:dyDescent="0.25">
      <c r="B8" s="3"/>
      <c r="C8" s="47"/>
      <c r="H8" s="7"/>
      <c r="I8" s="73"/>
      <c r="J8" s="24"/>
      <c r="K8" s="8"/>
    </row>
    <row r="9" spans="1:21" x14ac:dyDescent="0.25">
      <c r="C9" s="108" t="s">
        <v>34</v>
      </c>
      <c r="D9" s="108"/>
      <c r="E9" s="108"/>
      <c r="H9" s="8"/>
      <c r="I9" s="75"/>
      <c r="J9" s="8"/>
      <c r="K9" s="8"/>
    </row>
    <row r="10" spans="1:21" x14ac:dyDescent="0.25">
      <c r="A10" s="5" t="s">
        <v>2</v>
      </c>
      <c r="B10" s="29">
        <f t="shared" ref="B10:B16" ca="1" si="0">IF($B$5="","",DAY($G10))</f>
        <v>17</v>
      </c>
      <c r="C10" s="14" t="str">
        <f t="shared" ref="C10:C16" ca="1" si="1">IFERROR(VLOOKUP($G10,$B$19:$C$43,2,FALSE),"")</f>
        <v/>
      </c>
      <c r="D10" s="15" t="str">
        <f t="shared" ref="D10:D16" ca="1" si="2">IF($C10="","b","a")</f>
        <v>b</v>
      </c>
      <c r="E10" s="16" t="str">
        <f ca="1">IF($D10="b","","1")</f>
        <v/>
      </c>
      <c r="F10" s="1">
        <f ca="1">IF($B$6="Må",0,IF($B$6="Ti",-1,IF($B$6="On",-2,IF($B$6="To",-3,IF($B$6="Fr",-4,IF($B$6="Lö",-5,IF($B$6="Sö",-6,"x")))))))</f>
        <v>-1</v>
      </c>
      <c r="G10" s="41">
        <f t="shared" ref="G10:G16" ca="1" si="3">IF($B$6="må",IF($F10=0,$B$5,IF($F10&gt;0,$B$5+$F10,$B$5+$F10)),IF($B$6="ti",IF($F10=0,$B$5,IF($F10&gt;0,$B$5+$F10,$B$5+$F10)),IF($B$6="on",IF($F10=0,$B$5,IF($F10&gt;0,$B$5+$F10,$B$5+$F10)),IF($B$6="to",IF($F10=0,$B$5,IF($F10&gt;0,$B$5+$F10,$B$5+$F10)),IF($B$6="fr",IF($F10=0,$B$5,IF($F10&gt;0,$B$5+$F10,$B$5+$F10)),IF($B$6="lö",IF($F10=0,$B$5,IF($F10&gt;0,$B$5+$F10,$B$5+$F10)),IF($B$6="sö",IF($F10=0,$B$5,IF($F10&gt;0,$B$5+$F10,$B$5+$F10)),"8a")))))))</f>
        <v>41169</v>
      </c>
      <c r="H10" s="33"/>
      <c r="I10" s="76" t="s">
        <v>65</v>
      </c>
      <c r="J10" s="1"/>
      <c r="K10" s="41"/>
      <c r="M10" s="25"/>
      <c r="O10" s="11"/>
      <c r="R10" s="11"/>
      <c r="S10" s="11"/>
      <c r="T10" s="11"/>
      <c r="U10" s="11"/>
    </row>
    <row r="11" spans="1:21" x14ac:dyDescent="0.25">
      <c r="A11" s="5" t="s">
        <v>3</v>
      </c>
      <c r="B11" s="29">
        <f t="shared" ca="1" si="0"/>
        <v>18</v>
      </c>
      <c r="C11" s="17" t="str">
        <f t="shared" ca="1" si="1"/>
        <v/>
      </c>
      <c r="D11" s="18" t="str">
        <f t="shared" ca="1" si="2"/>
        <v>b</v>
      </c>
      <c r="E11" s="19" t="str">
        <f ca="1">IF($D11="b","","2")</f>
        <v/>
      </c>
      <c r="F11" s="1">
        <f ca="1">IF($B$6="Må",1,IF($B$6="Ti",0,IF($B$6="On",-1,IF($B$6="To",-2,IF($B$6="Fr",-3,IF($B$6="Lö",-4,IF($B$6="Sö",-5,"x")))))))</f>
        <v>0</v>
      </c>
      <c r="G11" s="41">
        <f t="shared" ca="1" si="3"/>
        <v>41170</v>
      </c>
      <c r="H11" s="33"/>
      <c r="I11" s="76" t="s">
        <v>66</v>
      </c>
      <c r="J11" s="1"/>
      <c r="K11" s="41"/>
      <c r="M11" s="25"/>
      <c r="O11" s="11"/>
    </row>
    <row r="12" spans="1:21" x14ac:dyDescent="0.25">
      <c r="A12" s="5" t="s">
        <v>4</v>
      </c>
      <c r="B12" s="29">
        <f t="shared" ca="1" si="0"/>
        <v>19</v>
      </c>
      <c r="C12" s="17" t="str">
        <f t="shared" ca="1" si="1"/>
        <v/>
      </c>
      <c r="D12" s="18" t="str">
        <f t="shared" ca="1" si="2"/>
        <v>b</v>
      </c>
      <c r="E12" s="19" t="str">
        <f ca="1">IF($D12="b","","3")</f>
        <v/>
      </c>
      <c r="F12" s="1">
        <f ca="1">IF($B$6="Må",2,IF($B$6="Ti",1,IF($B$6="On",0,IF($B$6="To",-1,IF($B$6="Fr",-2,IF($B$6="Lö",-3,IF($B$6="Sö",-4,"x")))))))</f>
        <v>1</v>
      </c>
      <c r="G12" s="41">
        <f t="shared" ca="1" si="3"/>
        <v>41171</v>
      </c>
      <c r="H12" s="33"/>
      <c r="I12" s="76" t="s">
        <v>67</v>
      </c>
      <c r="J12" s="1"/>
      <c r="K12" s="41"/>
      <c r="M12" s="25"/>
      <c r="O12" s="11"/>
    </row>
    <row r="13" spans="1:21" x14ac:dyDescent="0.25">
      <c r="A13" s="5" t="s">
        <v>5</v>
      </c>
      <c r="B13" s="29">
        <f t="shared" ca="1" si="0"/>
        <v>20</v>
      </c>
      <c r="C13" s="17" t="str">
        <f t="shared" ca="1" si="1"/>
        <v/>
      </c>
      <c r="D13" s="18" t="str">
        <f t="shared" ca="1" si="2"/>
        <v>b</v>
      </c>
      <c r="E13" s="19" t="str">
        <f ca="1">IF($D13="b","","4")</f>
        <v/>
      </c>
      <c r="F13" s="1">
        <f ca="1">IF($B$6="Må",3,IF($B$6="Ti",2,IF($B$6="On",1,IF($B$6="To",0,IF($B$6="Fr",-1,IF($B$6="Lö",-2,IF($B$6="Sö",-3,"x")))))))</f>
        <v>2</v>
      </c>
      <c r="G13" s="41">
        <f t="shared" ca="1" si="3"/>
        <v>41172</v>
      </c>
      <c r="H13" s="33"/>
      <c r="I13" s="76" t="s">
        <v>68</v>
      </c>
      <c r="J13" s="1"/>
      <c r="K13" s="41"/>
      <c r="M13" s="25"/>
      <c r="O13" s="11"/>
    </row>
    <row r="14" spans="1:21" x14ac:dyDescent="0.25">
      <c r="A14" s="5" t="s">
        <v>6</v>
      </c>
      <c r="B14" s="29">
        <f t="shared" ca="1" si="0"/>
        <v>21</v>
      </c>
      <c r="C14" s="17" t="str">
        <f t="shared" ca="1" si="1"/>
        <v/>
      </c>
      <c r="D14" s="18" t="str">
        <f t="shared" ca="1" si="2"/>
        <v>b</v>
      </c>
      <c r="E14" s="19" t="str">
        <f ca="1">IF($D14="b","","5")</f>
        <v/>
      </c>
      <c r="F14" s="1">
        <f ca="1">IF($B$6="Må",4,IF($B$6="Ti",3,IF($B$6="On",2,IF($B$6="To",1,IF($B$6="Fr",0,IF($B$6="Lö",-1,IF($B$6="Sö",-2,"x")))))))</f>
        <v>3</v>
      </c>
      <c r="G14" s="41">
        <f t="shared" ca="1" si="3"/>
        <v>41173</v>
      </c>
      <c r="H14" s="33"/>
      <c r="I14" s="76" t="s">
        <v>69</v>
      </c>
      <c r="J14" s="1"/>
      <c r="K14" s="41"/>
      <c r="M14" s="25"/>
      <c r="O14" s="11"/>
    </row>
    <row r="15" spans="1:21" x14ac:dyDescent="0.25">
      <c r="A15" s="5" t="s">
        <v>7</v>
      </c>
      <c r="B15" s="29">
        <f t="shared" ca="1" si="0"/>
        <v>22</v>
      </c>
      <c r="C15" s="17" t="str">
        <f t="shared" ca="1" si="1"/>
        <v/>
      </c>
      <c r="D15" s="18" t="str">
        <f t="shared" ca="1" si="2"/>
        <v>b</v>
      </c>
      <c r="E15" s="19" t="str">
        <f ca="1">IF($D15="b","","6")</f>
        <v/>
      </c>
      <c r="F15" s="1">
        <f ca="1">IF($B$6="Må",5,IF($B$6="Ti",4,IF($B$6="On",3,IF($B$6="To",2,IF($B$6="Fr",1,IF($B$6="Lö",0,IF($B$6="Sö",-1,"x")))))))</f>
        <v>4</v>
      </c>
      <c r="G15" s="41">
        <f t="shared" ca="1" si="3"/>
        <v>41174</v>
      </c>
      <c r="H15" s="33"/>
      <c r="I15" s="76" t="s">
        <v>70</v>
      </c>
      <c r="J15" s="1"/>
      <c r="K15" s="41"/>
      <c r="M15" s="25"/>
      <c r="O15" s="11"/>
    </row>
    <row r="16" spans="1:21" x14ac:dyDescent="0.25">
      <c r="A16" s="5" t="s">
        <v>8</v>
      </c>
      <c r="B16" s="29">
        <f t="shared" ca="1" si="0"/>
        <v>23</v>
      </c>
      <c r="C16" s="20" t="str">
        <f t="shared" ca="1" si="1"/>
        <v/>
      </c>
      <c r="D16" s="21" t="str">
        <f t="shared" ca="1" si="2"/>
        <v>b</v>
      </c>
      <c r="E16" s="22" t="str">
        <f ca="1">IF($D16="b","","7")</f>
        <v/>
      </c>
      <c r="F16" s="1">
        <f ca="1">IF($B$6="Må",6,IF($B$6="Ti",5,IF($B$6="On",4,IF($B$6="To",3,IF($B$6="Fr",2,IF($B$6="Lö",1,IF($B$6="Sö",0,"x")))))))</f>
        <v>5</v>
      </c>
      <c r="G16" s="41">
        <f t="shared" ca="1" si="3"/>
        <v>41175</v>
      </c>
      <c r="H16" s="33"/>
      <c r="I16" s="76"/>
      <c r="J16" s="1"/>
      <c r="K16" s="41"/>
      <c r="M16" s="25"/>
      <c r="O16" s="11"/>
    </row>
    <row r="17" spans="2:12" x14ac:dyDescent="0.25">
      <c r="I17" s="74"/>
      <c r="L17" s="4"/>
    </row>
    <row r="18" spans="2:12" x14ac:dyDescent="0.25">
      <c r="C18" s="72" t="s">
        <v>46</v>
      </c>
      <c r="I18" s="74"/>
      <c r="L18" s="4"/>
    </row>
    <row r="19" spans="2:12" x14ac:dyDescent="0.25">
      <c r="B19" s="10">
        <f ca="1">DATE((YEAR(B5)),1,1)</f>
        <v>40909</v>
      </c>
      <c r="C19" s="12" t="s">
        <v>14</v>
      </c>
      <c r="F19" s="9"/>
      <c r="I19" s="74" t="s">
        <v>71</v>
      </c>
    </row>
    <row r="20" spans="2:12" x14ac:dyDescent="0.25">
      <c r="B20" s="10">
        <f ca="1">DATE((YEAR(B5)),1,6)</f>
        <v>40914</v>
      </c>
      <c r="C20" s="12" t="s">
        <v>15</v>
      </c>
      <c r="E20" s="33"/>
      <c r="F20" s="26"/>
      <c r="G20" s="27"/>
      <c r="H20" s="27"/>
      <c r="I20" s="77" t="s">
        <v>47</v>
      </c>
      <c r="J20" s="27"/>
      <c r="K20" s="27"/>
    </row>
    <row r="21" spans="2:12" x14ac:dyDescent="0.25">
      <c r="B21" s="10">
        <f ca="1">DATE(YEAR(B5),2,14)</f>
        <v>40953</v>
      </c>
      <c r="C21" s="12" t="s">
        <v>16</v>
      </c>
      <c r="E21" s="33"/>
      <c r="F21" s="26"/>
      <c r="G21" s="27"/>
      <c r="H21" s="27"/>
      <c r="I21" s="77" t="s">
        <v>51</v>
      </c>
      <c r="J21" s="27"/>
      <c r="K21" s="27"/>
    </row>
    <row r="22" spans="2:12" x14ac:dyDescent="0.25">
      <c r="B22" s="10">
        <f ca="1">DATE(YEAR(B5),4,1)-WEEKDAY((DATE(YEAR(B5),4,1)),2)</f>
        <v>40993</v>
      </c>
      <c r="C22" s="12" t="s">
        <v>42</v>
      </c>
      <c r="E22" s="33"/>
      <c r="F22" s="26"/>
      <c r="G22" s="27"/>
      <c r="H22" s="27"/>
      <c r="I22" s="77" t="s">
        <v>48</v>
      </c>
      <c r="J22" s="27"/>
      <c r="K22" s="27"/>
    </row>
    <row r="23" spans="2:12" x14ac:dyDescent="0.25">
      <c r="B23" s="10">
        <f ca="1">(B25)-3</f>
        <v>41004</v>
      </c>
      <c r="C23" s="12" t="s">
        <v>17</v>
      </c>
      <c r="E23" s="33"/>
      <c r="F23" s="26"/>
      <c r="G23" s="27"/>
      <c r="H23" s="27"/>
      <c r="I23" s="27"/>
      <c r="J23" s="27"/>
      <c r="K23" s="27"/>
    </row>
    <row r="24" spans="2:12" x14ac:dyDescent="0.25">
      <c r="B24" s="10">
        <f ca="1">(B25)-2</f>
        <v>41005</v>
      </c>
      <c r="C24" s="12" t="s">
        <v>18</v>
      </c>
      <c r="E24" s="33"/>
      <c r="F24" s="26"/>
      <c r="G24" s="27"/>
      <c r="H24" s="27"/>
      <c r="I24" s="27"/>
      <c r="J24" s="27"/>
      <c r="K24" s="27"/>
    </row>
    <row r="25" spans="2:12" x14ac:dyDescent="0.25">
      <c r="B25" s="10">
        <f ca="1">FLOOR(DATE(B1,5,DAY(MINUTE(B1/38)/2+56)),7)-34</f>
        <v>41007</v>
      </c>
      <c r="C25" s="12" t="s">
        <v>19</v>
      </c>
      <c r="E25" s="33"/>
      <c r="F25" s="31"/>
      <c r="G25" s="27"/>
      <c r="H25" s="27"/>
      <c r="I25" s="27"/>
      <c r="J25" s="27"/>
      <c r="K25" s="27"/>
    </row>
    <row r="26" spans="2:12" x14ac:dyDescent="0.25">
      <c r="B26" s="10">
        <f ca="1">(B25)+1</f>
        <v>41008</v>
      </c>
      <c r="C26" s="13" t="s">
        <v>20</v>
      </c>
      <c r="E26" s="33"/>
      <c r="F26" s="31"/>
      <c r="G26" s="27"/>
      <c r="H26" s="27"/>
      <c r="I26" s="27"/>
      <c r="J26" s="27"/>
      <c r="K26" s="27"/>
    </row>
    <row r="27" spans="2:12" x14ac:dyDescent="0.25">
      <c r="B27" s="10">
        <f ca="1">DATE(YEAR(B5),5,1)</f>
        <v>41030</v>
      </c>
      <c r="C27" s="13" t="s">
        <v>21</v>
      </c>
      <c r="E27" s="33"/>
      <c r="F27" s="26"/>
      <c r="G27" s="27"/>
      <c r="H27" s="27"/>
      <c r="I27" s="27"/>
      <c r="J27" s="27"/>
      <c r="K27" s="27"/>
    </row>
    <row r="28" spans="2:12" x14ac:dyDescent="0.25">
      <c r="B28" s="10">
        <f ca="1">DATE(YEAR(B5),6,1)-WEEKDAY((DATE(YEAR(B5),6,1)),2)</f>
        <v>41056</v>
      </c>
      <c r="C28" s="13" t="s">
        <v>40</v>
      </c>
      <c r="F28" s="34"/>
      <c r="G28" s="9"/>
      <c r="H28" s="27"/>
      <c r="I28" s="27"/>
      <c r="J28" s="27"/>
      <c r="K28" s="27"/>
    </row>
    <row r="29" spans="2:12" x14ac:dyDescent="0.25">
      <c r="B29" s="10">
        <f ca="1">(B25)+39</f>
        <v>41046</v>
      </c>
      <c r="C29" s="13" t="s">
        <v>22</v>
      </c>
      <c r="F29" s="9"/>
      <c r="G29" s="27"/>
      <c r="H29" s="27"/>
      <c r="I29" s="27"/>
      <c r="J29" s="27"/>
      <c r="K29" s="27"/>
    </row>
    <row r="30" spans="2:12" x14ac:dyDescent="0.25">
      <c r="B30" s="10">
        <f ca="1">DATE(YEAR(B5),6,6)</f>
        <v>41066</v>
      </c>
      <c r="C30" s="13" t="s">
        <v>24</v>
      </c>
      <c r="F30" s="35"/>
      <c r="G30" s="27"/>
      <c r="H30" s="27"/>
      <c r="I30" s="27"/>
      <c r="J30" s="27"/>
      <c r="K30" s="27"/>
    </row>
    <row r="31" spans="2:12" x14ac:dyDescent="0.25">
      <c r="B31" s="10">
        <f ca="1">(B25)+49</f>
        <v>41056</v>
      </c>
      <c r="C31" s="13" t="s">
        <v>41</v>
      </c>
      <c r="F31" s="28"/>
      <c r="G31" s="27"/>
      <c r="H31" s="27"/>
      <c r="I31" s="27"/>
      <c r="J31" s="27"/>
      <c r="K31" s="27"/>
    </row>
    <row r="32" spans="2:12" x14ac:dyDescent="0.25">
      <c r="B32" s="10">
        <f ca="1">(B31)+1</f>
        <v>41057</v>
      </c>
      <c r="C32" s="13" t="s">
        <v>23</v>
      </c>
      <c r="F32" s="34"/>
      <c r="G32" s="27"/>
      <c r="H32" s="27"/>
      <c r="I32" s="27"/>
      <c r="J32" s="27"/>
      <c r="K32" s="27"/>
    </row>
    <row r="33" spans="2:6" x14ac:dyDescent="0.25">
      <c r="B33" s="10">
        <f ca="1">(B34)-1</f>
        <v>41082</v>
      </c>
      <c r="C33" s="13" t="s">
        <v>13</v>
      </c>
      <c r="F33" s="6"/>
    </row>
    <row r="34" spans="2:6" x14ac:dyDescent="0.25">
      <c r="B34" s="10">
        <f ca="1">DATE(B1,6,20+(7-WEEKDAY(DATE(B1,6,20))))</f>
        <v>41083</v>
      </c>
      <c r="C34" s="13" t="s">
        <v>25</v>
      </c>
      <c r="F34" s="10"/>
    </row>
    <row r="35" spans="2:6" x14ac:dyDescent="0.25">
      <c r="B35" s="10">
        <f ca="1">DATE(YEAR(B5),11,1)-WEEKDAY((DATE(YEAR(B5),11,1)),2)</f>
        <v>41210</v>
      </c>
      <c r="C35" s="13" t="s">
        <v>43</v>
      </c>
      <c r="F35" s="10"/>
    </row>
    <row r="36" spans="2:6" x14ac:dyDescent="0.25">
      <c r="B36" s="10">
        <f ca="1">DATE(YEAR(B5),10,31)</f>
        <v>41213</v>
      </c>
      <c r="C36" s="13" t="s">
        <v>26</v>
      </c>
      <c r="F36" s="10"/>
    </row>
    <row r="37" spans="2:6" x14ac:dyDescent="0.25">
      <c r="B37" s="10">
        <f ca="1">DATE(B1,10,31+(7-WEEKDAY(DATE(B1,10,31))))</f>
        <v>41216</v>
      </c>
      <c r="C37" s="13" t="s">
        <v>27</v>
      </c>
      <c r="F37" s="10"/>
    </row>
    <row r="38" spans="2:6" x14ac:dyDescent="0.25">
      <c r="B38" s="10">
        <f ca="1">DATE(YEAR(B5),11,7+CHOOSE(WEEKDAY(DATE(YEAR(B5),11,1)),1,0,6,5,4,3,2))</f>
        <v>41224</v>
      </c>
      <c r="C38" s="13" t="s">
        <v>28</v>
      </c>
      <c r="F38" s="10"/>
    </row>
    <row r="39" spans="2:6" x14ac:dyDescent="0.25">
      <c r="B39" s="10">
        <f ca="1">DATE(YEAR(B5),12,13)</f>
        <v>41256</v>
      </c>
      <c r="C39" s="13" t="s">
        <v>29</v>
      </c>
      <c r="F39" s="10"/>
    </row>
    <row r="40" spans="2:6" x14ac:dyDescent="0.25">
      <c r="B40" s="10">
        <f ca="1">DATE(YEAR(B5),12,24)</f>
        <v>41267</v>
      </c>
      <c r="C40" s="13" t="s">
        <v>30</v>
      </c>
      <c r="F40" s="10"/>
    </row>
    <row r="41" spans="2:6" x14ac:dyDescent="0.25">
      <c r="B41" s="10">
        <f ca="1">DATE(YEAR(B5),12,25)</f>
        <v>41268</v>
      </c>
      <c r="C41" s="13" t="s">
        <v>31</v>
      </c>
      <c r="F41" s="10"/>
    </row>
    <row r="42" spans="2:6" x14ac:dyDescent="0.25">
      <c r="B42" s="10">
        <f ca="1">DATE(YEAR(B5),12,26)</f>
        <v>41269</v>
      </c>
      <c r="C42" s="13" t="s">
        <v>32</v>
      </c>
      <c r="F42" s="10"/>
    </row>
    <row r="43" spans="2:6" x14ac:dyDescent="0.25">
      <c r="B43" s="10">
        <f ca="1">DATE(YEAR(B5),12,31)</f>
        <v>41274</v>
      </c>
      <c r="C43" s="13" t="s">
        <v>33</v>
      </c>
      <c r="F43" s="10"/>
    </row>
    <row r="45" spans="2:6" x14ac:dyDescent="0.25">
      <c r="B45" s="42"/>
      <c r="C45"/>
    </row>
    <row r="47" spans="2:6" x14ac:dyDescent="0.25">
      <c r="B47" s="38"/>
      <c r="C47" s="37"/>
      <c r="D47" s="40"/>
      <c r="E47" s="40"/>
    </row>
    <row r="48" spans="2:6" x14ac:dyDescent="0.25">
      <c r="B48" s="38"/>
      <c r="C48" s="37"/>
      <c r="D48" s="40"/>
      <c r="E48" s="40"/>
    </row>
    <row r="49" spans="1:5" x14ac:dyDescent="0.25">
      <c r="B49" s="38"/>
      <c r="C49" s="37"/>
      <c r="D49" s="40"/>
      <c r="E49" s="40"/>
    </row>
    <row r="50" spans="1:5" x14ac:dyDescent="0.25">
      <c r="B50" s="38"/>
      <c r="C50" s="37"/>
      <c r="D50" s="40"/>
      <c r="E50" s="40"/>
    </row>
    <row r="51" spans="1:5" x14ac:dyDescent="0.25">
      <c r="B51" s="38"/>
      <c r="C51" s="37"/>
      <c r="D51" s="40"/>
      <c r="E51" s="40"/>
    </row>
    <row r="52" spans="1:5" x14ac:dyDescent="0.25">
      <c r="B52" s="38"/>
      <c r="C52" s="37"/>
      <c r="D52" s="40"/>
      <c r="E52" s="40"/>
    </row>
    <row r="53" spans="1:5" x14ac:dyDescent="0.25">
      <c r="B53" s="38"/>
      <c r="C53" s="37"/>
      <c r="D53" s="40"/>
      <c r="E53" s="40"/>
    </row>
    <row r="54" spans="1:5" x14ac:dyDescent="0.25">
      <c r="B54" s="39"/>
      <c r="C54" s="37"/>
      <c r="D54" s="40"/>
      <c r="E54" s="40"/>
    </row>
    <row r="55" spans="1:5" x14ac:dyDescent="0.25">
      <c r="B55" s="38"/>
      <c r="C55" s="37"/>
      <c r="D55" s="40"/>
      <c r="E55" s="40"/>
    </row>
    <row r="56" spans="1:5" x14ac:dyDescent="0.25">
      <c r="B56" s="38"/>
      <c r="C56" s="37"/>
      <c r="D56" s="40"/>
      <c r="E56" s="40"/>
    </row>
    <row r="57" spans="1:5" x14ac:dyDescent="0.25">
      <c r="B57" s="38"/>
      <c r="C57" s="37"/>
      <c r="D57" s="40"/>
      <c r="E57" s="40"/>
    </row>
    <row r="58" spans="1:5" x14ac:dyDescent="0.25">
      <c r="B58" s="38"/>
      <c r="C58" s="37"/>
      <c r="D58" s="40"/>
      <c r="E58" s="40"/>
    </row>
    <row r="59" spans="1:5" x14ac:dyDescent="0.25">
      <c r="B59" s="38"/>
      <c r="C59" s="37"/>
      <c r="D59" s="40"/>
      <c r="E59" s="40"/>
    </row>
    <row r="60" spans="1:5" x14ac:dyDescent="0.25">
      <c r="B60" s="38"/>
      <c r="C60" s="37"/>
      <c r="D60" s="40"/>
      <c r="E60" s="40"/>
    </row>
    <row r="61" spans="1:5" x14ac:dyDescent="0.25">
      <c r="B61" s="38"/>
      <c r="C61" s="37"/>
      <c r="D61" s="40"/>
      <c r="E61" s="40"/>
    </row>
    <row r="62" spans="1:5" x14ac:dyDescent="0.25">
      <c r="B62" s="38"/>
      <c r="C62" s="37"/>
      <c r="D62" s="40"/>
      <c r="E62" s="40"/>
    </row>
    <row r="63" spans="1:5" x14ac:dyDescent="0.25">
      <c r="B63" s="38"/>
      <c r="C63" s="37"/>
      <c r="D63" s="40"/>
      <c r="E63" s="40"/>
    </row>
    <row r="64" spans="1:5" x14ac:dyDescent="0.25">
      <c r="A64" s="37"/>
      <c r="B64" s="38"/>
      <c r="C64" s="38"/>
    </row>
    <row r="65" spans="1:3" x14ac:dyDescent="0.25">
      <c r="A65" s="27"/>
      <c r="B65" s="38"/>
      <c r="C65" s="37"/>
    </row>
    <row r="66" spans="1:3" x14ac:dyDescent="0.25">
      <c r="B66" s="38"/>
      <c r="C66" s="37"/>
    </row>
    <row r="67" spans="1:3" x14ac:dyDescent="0.25">
      <c r="B67" s="38"/>
      <c r="C67" s="37"/>
    </row>
    <row r="68" spans="1:3" x14ac:dyDescent="0.25">
      <c r="B68" s="38"/>
      <c r="C68" s="37"/>
    </row>
    <row r="69" spans="1:3" x14ac:dyDescent="0.25">
      <c r="B69" s="38"/>
      <c r="C69" s="37"/>
    </row>
    <row r="70" spans="1:3" x14ac:dyDescent="0.25">
      <c r="B70" s="38"/>
      <c r="C70" s="37"/>
    </row>
    <row r="71" spans="1:3" x14ac:dyDescent="0.25">
      <c r="B71" s="38"/>
      <c r="C71" s="37"/>
    </row>
    <row r="72" spans="1:3" x14ac:dyDescent="0.25">
      <c r="B72" s="39"/>
      <c r="C72" s="37"/>
    </row>
    <row r="73" spans="1:3" x14ac:dyDescent="0.25">
      <c r="B73" s="38"/>
      <c r="C73" s="37"/>
    </row>
    <row r="74" spans="1:3" x14ac:dyDescent="0.25">
      <c r="B74" s="38"/>
      <c r="C74" s="37"/>
    </row>
    <row r="75" spans="1:3" x14ac:dyDescent="0.25">
      <c r="B75" s="38"/>
      <c r="C75" s="37"/>
    </row>
    <row r="76" spans="1:3" x14ac:dyDescent="0.25">
      <c r="B76" s="38"/>
      <c r="C76" s="37"/>
    </row>
    <row r="77" spans="1:3" x14ac:dyDescent="0.25">
      <c r="B77" s="38"/>
      <c r="C77" s="37"/>
    </row>
    <row r="78" spans="1:3" x14ac:dyDescent="0.25">
      <c r="B78" s="38"/>
      <c r="C78" s="37"/>
    </row>
    <row r="79" spans="1:3" x14ac:dyDescent="0.25">
      <c r="B79" s="38"/>
      <c r="C79" s="37"/>
    </row>
    <row r="80" spans="1:3" x14ac:dyDescent="0.25">
      <c r="B80" s="38"/>
      <c r="C80" s="37"/>
    </row>
    <row r="81" spans="2:3" x14ac:dyDescent="0.25">
      <c r="B81" s="38" t="s">
        <v>39</v>
      </c>
      <c r="C81" s="37" t="s">
        <v>38</v>
      </c>
    </row>
  </sheetData>
  <dataConsolidate/>
  <mergeCells count="1">
    <mergeCell ref="C9:E9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4</vt:i4>
      </vt:variant>
      <vt:variant>
        <vt:lpstr>Namngivna områden</vt:lpstr>
      </vt:variant>
      <vt:variant>
        <vt:i4>2</vt:i4>
      </vt:variant>
    </vt:vector>
  </HeadingPairs>
  <TitlesOfParts>
    <vt:vector size="6" baseType="lpstr">
      <vt:lpstr>Blad1</vt:lpstr>
      <vt:lpstr>Blad3</vt:lpstr>
      <vt:lpstr>Formler Blad1</vt:lpstr>
      <vt:lpstr>Formler Blad3</vt:lpstr>
      <vt:lpstr>'Formler Blad3'!Personal</vt:lpstr>
      <vt:lpstr>Personal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rino</dc:creator>
  <cp:lastModifiedBy>Rickard Norlander</cp:lastModifiedBy>
  <cp:lastPrinted>2012-07-16T06:48:44Z</cp:lastPrinted>
  <dcterms:created xsi:type="dcterms:W3CDTF">2010-03-18T12:50:12Z</dcterms:created>
  <dcterms:modified xsi:type="dcterms:W3CDTF">2012-09-18T11:21:06Z</dcterms:modified>
</cp:coreProperties>
</file>